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dc\fileserver$\FRAC\COMERCIAL\1 HABILITAÇÃO\2 FINANCEIRA\"/>
    </mc:Choice>
  </mc:AlternateContent>
  <bookViews>
    <workbookView xWindow="0" yWindow="0" windowWidth="23016" windowHeight="10308" activeTab="1"/>
  </bookViews>
  <sheets>
    <sheet name="Contratos_Atual" sheetId="3" r:id="rId1"/>
    <sheet name="DADOS %" sheetId="4" r:id="rId2"/>
    <sheet name="ANTIGO" sheetId="5" state="hidden" r:id="rId3"/>
  </sheets>
  <definedNames>
    <definedName name="_xlnm._FilterDatabase" localSheetId="0" hidden="1">Contratos_Atual!$B$5:$L$48</definedName>
    <definedName name="_xlnm.Print_Area" localSheetId="0">Contratos_Atual!$A$1:$P$101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2" i="3" l="1"/>
  <c r="J51" i="3"/>
  <c r="G51" i="3"/>
  <c r="G52" i="3" s="1"/>
  <c r="H52" i="3" l="1"/>
  <c r="I52" i="3" s="1"/>
  <c r="L52" i="3" s="1"/>
  <c r="H51" i="3"/>
  <c r="I51" i="3" s="1"/>
  <c r="L51" i="3" s="1"/>
  <c r="K53" i="3"/>
  <c r="G49" i="3"/>
  <c r="H49" i="3" s="1"/>
  <c r="J49" i="3"/>
  <c r="G50" i="3"/>
  <c r="H50" i="3" s="1"/>
  <c r="J50" i="3"/>
  <c r="E12" i="4"/>
  <c r="F85" i="3"/>
  <c r="F68" i="3"/>
  <c r="J48" i="3"/>
  <c r="G48" i="3"/>
  <c r="H48" i="3" s="1"/>
  <c r="J40" i="3"/>
  <c r="J41" i="3"/>
  <c r="J42" i="3"/>
  <c r="J43" i="3"/>
  <c r="J44" i="3"/>
  <c r="G44" i="3"/>
  <c r="G43" i="3"/>
  <c r="G42" i="3"/>
  <c r="G41" i="3"/>
  <c r="G40" i="3"/>
  <c r="G39" i="3"/>
  <c r="J39" i="3"/>
  <c r="I50" i="3" l="1"/>
  <c r="L50" i="3" s="1"/>
  <c r="I49" i="3"/>
  <c r="L49" i="3" s="1"/>
  <c r="H42" i="3"/>
  <c r="I42" i="3" s="1"/>
  <c r="L42" i="3" s="1"/>
  <c r="I48" i="3"/>
  <c r="L48" i="3" s="1"/>
  <c r="H41" i="3"/>
  <c r="I41" i="3" s="1"/>
  <c r="L41" i="3" s="1"/>
  <c r="H39" i="3"/>
  <c r="I39" i="3" s="1"/>
  <c r="L39" i="3" s="1"/>
  <c r="H40" i="3"/>
  <c r="I40" i="3" s="1"/>
  <c r="L40" i="3" s="1"/>
  <c r="H44" i="3"/>
  <c r="I44" i="3" s="1"/>
  <c r="L44" i="3" s="1"/>
  <c r="H43" i="3"/>
  <c r="I43" i="3" s="1"/>
  <c r="L43" i="3" s="1"/>
  <c r="G35" i="3"/>
  <c r="J35" i="3"/>
  <c r="G34" i="3"/>
  <c r="J34" i="3"/>
  <c r="G31" i="3"/>
  <c r="J31" i="3"/>
  <c r="G29" i="3"/>
  <c r="J29" i="3"/>
  <c r="G23" i="3"/>
  <c r="J23" i="3"/>
  <c r="G22" i="3"/>
  <c r="J22" i="3"/>
  <c r="G20" i="3"/>
  <c r="J20" i="3"/>
  <c r="G17" i="3"/>
  <c r="G16" i="3"/>
  <c r="J16" i="3"/>
  <c r="G15" i="3"/>
  <c r="J15" i="3"/>
  <c r="G21" i="3"/>
  <c r="J21" i="3"/>
  <c r="H29" i="3" l="1"/>
  <c r="I29" i="3" s="1"/>
  <c r="L29" i="3" s="1"/>
  <c r="H34" i="3"/>
  <c r="I34" i="3" s="1"/>
  <c r="L34" i="3" s="1"/>
  <c r="H31" i="3"/>
  <c r="I31" i="3" s="1"/>
  <c r="L31" i="3" s="1"/>
  <c r="H35" i="3"/>
  <c r="I35" i="3" s="1"/>
  <c r="L35" i="3" s="1"/>
  <c r="H23" i="3"/>
  <c r="H22" i="3"/>
  <c r="H16" i="3"/>
  <c r="H20" i="3"/>
  <c r="J17" i="3"/>
  <c r="H17" i="3" s="1"/>
  <c r="H15" i="3"/>
  <c r="H21" i="3"/>
  <c r="I16" i="3" l="1"/>
  <c r="L16" i="3" s="1"/>
  <c r="I22" i="3"/>
  <c r="L22" i="3" s="1"/>
  <c r="I17" i="3"/>
  <c r="L17" i="3" s="1"/>
  <c r="I21" i="3"/>
  <c r="L21" i="3" s="1"/>
  <c r="I15" i="3"/>
  <c r="L15" i="3" s="1"/>
  <c r="I20" i="3"/>
  <c r="L20" i="3" s="1"/>
  <c r="I23" i="3"/>
  <c r="L23" i="3" s="1"/>
  <c r="J36" i="3"/>
  <c r="G36" i="3"/>
  <c r="J33" i="3"/>
  <c r="G33" i="3"/>
  <c r="J32" i="3"/>
  <c r="G32" i="3"/>
  <c r="J30" i="3"/>
  <c r="G30" i="3"/>
  <c r="J28" i="3"/>
  <c r="G28" i="3"/>
  <c r="J27" i="3"/>
  <c r="G27" i="3"/>
  <c r="J26" i="3"/>
  <c r="G26" i="3"/>
  <c r="J25" i="3"/>
  <c r="G25" i="3"/>
  <c r="J24" i="3"/>
  <c r="G24" i="3"/>
  <c r="H27" i="3" l="1"/>
  <c r="H30" i="3"/>
  <c r="H25" i="3"/>
  <c r="H26" i="3"/>
  <c r="H32" i="3"/>
  <c r="H36" i="3"/>
  <c r="H24" i="3"/>
  <c r="H28" i="3"/>
  <c r="H33" i="3"/>
  <c r="J37" i="3"/>
  <c r="F77" i="3"/>
  <c r="G9" i="3"/>
  <c r="J9" i="3"/>
  <c r="J18" i="3"/>
  <c r="G18" i="3"/>
  <c r="J19" i="3"/>
  <c r="G19" i="3"/>
  <c r="G14" i="3"/>
  <c r="J14" i="3"/>
  <c r="I28" i="3" l="1"/>
  <c r="L28" i="3" s="1"/>
  <c r="I26" i="3"/>
  <c r="L26" i="3" s="1"/>
  <c r="I25" i="3"/>
  <c r="L25" i="3" s="1"/>
  <c r="I33" i="3"/>
  <c r="L33" i="3" s="1"/>
  <c r="I32" i="3"/>
  <c r="L32" i="3" s="1"/>
  <c r="I27" i="3"/>
  <c r="L27" i="3" s="1"/>
  <c r="I24" i="3"/>
  <c r="L24" i="3" s="1"/>
  <c r="I36" i="3"/>
  <c r="L36" i="3" s="1"/>
  <c r="I30" i="3"/>
  <c r="L30" i="3" s="1"/>
  <c r="H37" i="3"/>
  <c r="H9" i="3"/>
  <c r="H18" i="3"/>
  <c r="H19" i="3"/>
  <c r="H14" i="3"/>
  <c r="G47" i="3"/>
  <c r="J47" i="3"/>
  <c r="J46" i="3"/>
  <c r="G10" i="3"/>
  <c r="J10" i="3"/>
  <c r="I19" i="3" l="1"/>
  <c r="L19" i="3" s="1"/>
  <c r="I18" i="3"/>
  <c r="L18" i="3" s="1"/>
  <c r="I37" i="3"/>
  <c r="L37" i="3" s="1"/>
  <c r="I14" i="3"/>
  <c r="L14" i="3" s="1"/>
  <c r="I9" i="3"/>
  <c r="L9" i="3" s="1"/>
  <c r="H10" i="3"/>
  <c r="H47" i="3"/>
  <c r="E23" i="4"/>
  <c r="E7" i="4"/>
  <c r="G7" i="3"/>
  <c r="G45" i="3"/>
  <c r="G11" i="3"/>
  <c r="G38" i="3"/>
  <c r="G8" i="3"/>
  <c r="G13" i="3"/>
  <c r="G12" i="3"/>
  <c r="G46" i="3"/>
  <c r="H46" i="3" s="1"/>
  <c r="I46" i="3" s="1"/>
  <c r="L46" i="3" s="1"/>
  <c r="J7" i="3"/>
  <c r="J45" i="3"/>
  <c r="J11" i="3"/>
  <c r="J38" i="3"/>
  <c r="J8" i="3"/>
  <c r="J13" i="3"/>
  <c r="J12" i="3"/>
  <c r="I10" i="3" l="1"/>
  <c r="L10" i="3" s="1"/>
  <c r="I47" i="3"/>
  <c r="L47" i="3" s="1"/>
  <c r="H12" i="3"/>
  <c r="H7" i="3"/>
  <c r="H38" i="3"/>
  <c r="I38" i="3" s="1"/>
  <c r="L38" i="3" s="1"/>
  <c r="H45" i="3"/>
  <c r="H13" i="3"/>
  <c r="H8" i="3"/>
  <c r="H11" i="3"/>
  <c r="B27" i="4"/>
  <c r="C90" i="3"/>
  <c r="I8" i="3" l="1"/>
  <c r="L8" i="3" s="1"/>
  <c r="I13" i="3"/>
  <c r="L13" i="3" s="1"/>
  <c r="I11" i="3"/>
  <c r="L11" i="3" s="1"/>
  <c r="I45" i="3"/>
  <c r="L45" i="3" s="1"/>
  <c r="I12" i="3"/>
  <c r="L12" i="3" s="1"/>
  <c r="I7" i="3"/>
  <c r="L7" i="3" s="1"/>
  <c r="F86" i="3"/>
  <c r="F87" i="3" s="1"/>
  <c r="F81" i="3"/>
  <c r="K56" i="3"/>
  <c r="L56" i="3" s="1"/>
  <c r="F78" i="3"/>
  <c r="F79" i="3" s="1"/>
  <c r="L53" i="3" l="1"/>
  <c r="M72" i="3" s="1"/>
  <c r="C64" i="3"/>
  <c r="E23" i="5"/>
  <c r="E22" i="5"/>
  <c r="E18" i="5"/>
  <c r="E16" i="5"/>
  <c r="A16" i="5"/>
  <c r="E12" i="5"/>
  <c r="E13" i="5" s="1"/>
  <c r="E8" i="5"/>
  <c r="E6" i="5"/>
  <c r="E17" i="4" l="1"/>
  <c r="E18" i="4" s="1"/>
  <c r="E24" i="5"/>
  <c r="E16" i="4"/>
  <c r="A16" i="4"/>
  <c r="E13" i="4"/>
  <c r="E8" i="4"/>
  <c r="E6" i="4"/>
  <c r="K55" i="3" l="1"/>
  <c r="E22" i="4"/>
  <c r="E24" i="4" s="1"/>
  <c r="L55" i="3" l="1"/>
  <c r="C65" i="3"/>
  <c r="O64" i="3" s="1"/>
</calcChain>
</file>

<file path=xl/sharedStrings.xml><?xml version="1.0" encoding="utf-8"?>
<sst xmlns="http://schemas.openxmlformats.org/spreadsheetml/2006/main" count="262" uniqueCount="204">
  <si>
    <t>16,66% da Contratação</t>
  </si>
  <si>
    <t>Valor estimado da contratação</t>
  </si>
  <si>
    <t>Patrimônio líquido</t>
  </si>
  <si>
    <t xml:space="preserve">Ativo Circulante </t>
  </si>
  <si>
    <t>Passivo Circulante</t>
  </si>
  <si>
    <t>Valor estimado da Contratação</t>
  </si>
  <si>
    <t>Resultado</t>
  </si>
  <si>
    <t>Total Capital Circulante Líquido</t>
  </si>
  <si>
    <t>10% do valor estimado contratação</t>
  </si>
  <si>
    <t xml:space="preserve">ANÁLISE QUALIFICAÇÃO ECONÔMICO-FINANCEIRA: </t>
  </si>
  <si>
    <t xml:space="preserve"> Capital Circulante Líquido ou Capital de Giro (Ativo Circulante - Passivo Circulante) de, no mínimo, 16,66% (dezesseis inteiros e sessenta e seis centésimos por cento) do valor estimado da contratação, tendo por base o balanço patrimonial e as demonstrações contábeis do último exercício social.</t>
  </si>
  <si>
    <t xml:space="preserve"> Comprovação de patrimônio líquido de 10% (dez por cento) do valor estimado da contratação, por meio da apresentação do balanço patrimonial e demonstrações contábeis do último exercício social, apresentados na forma da lei, vedada a substituição por balancetes ou balanços provisórios, podendo ser atualizados por índices oficiais, quando encerrados há mais de 3 (três) meses da data da apresentação da proposta. </t>
  </si>
  <si>
    <t>Declaração, acompanhada da relação de compromissos assumidos, de que um doze avos dos contratos firmados com a Administração Pública e/ou com a iniciativa privada vigentes na data apresentação da proposta não é superior ao patrimônio líquido do licitante. (Fómula de cálculo Valor do Patrimônio líquido x 12/ valor total dos contratos - Resultado deverá ser superios a 1)</t>
  </si>
  <si>
    <t xml:space="preserve">PREGÃO ELETRÔNICO </t>
  </si>
  <si>
    <t>IGUAL OU MENOR QUE O VALOR AFERIDO NO PATRIMONIO LIQUIDO</t>
  </si>
  <si>
    <t>(A) Valor Total do Contratos Adm Pública / Privada</t>
  </si>
  <si>
    <t>(B) 1/12 Avos dos Contratos Adm Pública / Privada</t>
  </si>
  <si>
    <t>(C) RECEITA BRUTA</t>
  </si>
  <si>
    <t>(D) VALOR TOTAL CONFORME DECLARAÇÃO</t>
  </si>
  <si>
    <t>(E) VALOR DA RECEITA BRUTA</t>
  </si>
  <si>
    <t>(F) RESULTADO ESPERADO</t>
  </si>
  <si>
    <t xml:space="preserve">   =  A / B</t>
  </si>
  <si>
    <t>observar a licitação</t>
  </si>
  <si>
    <t>ÓRGÃO / EMPRESA</t>
  </si>
  <si>
    <t>VALOR TOTAL DE CONTRATOS</t>
  </si>
  <si>
    <t xml:space="preserve">   = C - D X 100 / E</t>
  </si>
  <si>
    <t>&gt;</t>
  </si>
  <si>
    <t>=</t>
  </si>
  <si>
    <t xml:space="preserve">  igual ou &gt; que o valor Total Capital Circulante Líquido</t>
  </si>
  <si>
    <t>VIGÊNCIA</t>
  </si>
  <si>
    <t>1/12 DOS CONTRATOS FIRMADOS</t>
  </si>
  <si>
    <t>PATRIMONIO LIQUIDO</t>
  </si>
  <si>
    <t>Sorocaba</t>
  </si>
  <si>
    <t>ENDEREÇO</t>
  </si>
  <si>
    <t>Av. Washington Luiz S/N - Jardim Aeroporto -Aeroporto de Congonhas - São Paulo - SP - CEP 04626-911</t>
  </si>
  <si>
    <t>Rua Ivonne Silveira, 243, Loteamento Centro Executivo, Doron, Salvador/BA.</t>
  </si>
  <si>
    <t>Campus Alegrete - Rod. RS 377 - km 27, 2º Distrito Passo Novo, Alegrete/ RS.</t>
  </si>
  <si>
    <t xml:space="preserve">VALOR MENSAL </t>
  </si>
  <si>
    <t>CONTRATO</t>
  </si>
  <si>
    <t>05/2019</t>
  </si>
  <si>
    <t>11/2020</t>
  </si>
  <si>
    <t>09/2020</t>
  </si>
  <si>
    <t>VALOR DO PATRIMÔNIO LÍQUIDO DA EMPRESA X 12</t>
  </si>
  <si>
    <t>VALOR TOTAL DOS CONTRATOS</t>
  </si>
  <si>
    <t>DECLARAÇÃO DE CONTRATOS</t>
  </si>
  <si>
    <t>FRAC LIMPEZA, ASSEIO E CONSERVAÇÃO PREDIAL EIRELLI</t>
  </si>
  <si>
    <t>CNPJ: 10.528.510.0001-90</t>
  </si>
  <si>
    <t>EQSW 103/104, Complexo Administrativo Sudoeste,Setor Sudoeste, Brasília/DF</t>
  </si>
  <si>
    <t>BANCO REGIONAL DE DESENVOLVIMENTO DO EXTREMO SUL - BRDE</t>
  </si>
  <si>
    <t>Rua Uruguai, nº 155, 4º Andar,Porto Alegre - RS</t>
  </si>
  <si>
    <t>VALOR REMANESCENTE</t>
  </si>
  <si>
    <t>INSTITUTO FEDERAL DE FARROUPILHA - CAMPUS SANTO AUGUSTO</t>
  </si>
  <si>
    <t>Rua Fábio José Andolhe, nº 1100, Bairro Floresta, Santo Augusto - RS</t>
  </si>
  <si>
    <t>05/2022</t>
  </si>
  <si>
    <t>INSTITUTO FEDERAL DE FARROUPILHA - CAMPUS FREDERICO WESTPHALEN</t>
  </si>
  <si>
    <t>Linha Sete de Setembro, S/N, Frederico Westphalen - RS</t>
  </si>
  <si>
    <t>10/2022</t>
  </si>
  <si>
    <t>Avenida Presidente Antônio Carlos, nº 375, 3º Andar, Centro, Rio de Janeiro/RJ</t>
  </si>
  <si>
    <t>06/2022</t>
  </si>
  <si>
    <t>UNIVERSIDADE FEDERAL DE PELOTAS</t>
  </si>
  <si>
    <t>PROCURADORIA DA REPÚBLICA NA BAHIA</t>
  </si>
  <si>
    <t>ANVISA – AGENCIA NACIONAL DE VIGILANCIA SANITARIA</t>
  </si>
  <si>
    <t>SUPERINTÊNCIA REGIONAL DA RECEITA FEDERAL DO BRASIL NA 7ª REGIÃO FISCAL</t>
  </si>
  <si>
    <t>08/2022</t>
  </si>
  <si>
    <t>02/2023</t>
  </si>
  <si>
    <t>INSTITUTO FEDERAL BAIANO - CAMPUS XIQUE XIQUE</t>
  </si>
  <si>
    <t>Rodovia BA-052, s/n, km 468, na cidade de Xique-Xique/BA</t>
  </si>
  <si>
    <t>01/2023</t>
  </si>
  <si>
    <t>TRIBUNAL REGIONAL ELEITORAL DE ALAGOAS</t>
  </si>
  <si>
    <t>Avenida Aristeu de Andrade, nº 377 - Farol, CEP: 57051-090 - Alagoas</t>
  </si>
  <si>
    <t>04/2023</t>
  </si>
  <si>
    <t>19/2023</t>
  </si>
  <si>
    <t>27/02/2023 á 27/02/2025</t>
  </si>
  <si>
    <t>Rodovia Sul Goiana, km 01, Zona Rural, na cidade de Rio Verde - GO</t>
  </si>
  <si>
    <t>26/2023</t>
  </si>
  <si>
    <t>GO - 453, km 2,5, Fazenda Vereda do Canto - Distrito Agroindustrial, Posse - GO, 73900-000</t>
  </si>
  <si>
    <t>05/2023</t>
  </si>
  <si>
    <t>CONAB - COMPANHIA NACIONAL DE ABASTECIMENTO - SÃO PAULO</t>
  </si>
  <si>
    <t>Alameda Campinas, 433 – Jardim Paulista, em São Paulo-SP,</t>
  </si>
  <si>
    <t>25781017</t>
  </si>
  <si>
    <t>93/2022</t>
  </si>
  <si>
    <t>Av. Sen. Salgado Filho - São Lucas, Viamão - RS, 94410-970</t>
  </si>
  <si>
    <t>INSTITUTO FEDERAL DO PARANÁ - CAMPUS CAMPO LARGO</t>
  </si>
  <si>
    <t>INSTITUTO FEDERAL DO PARANÁ - CAMPUS COLOMBO</t>
  </si>
  <si>
    <t>INSTITUTO FEDERAL DO PARANÁ - CAMPUS CURITIBA</t>
  </si>
  <si>
    <t>INSTITUTO FEDERAL DO PARANÁ - CAMPUS FOZ DO IGUAÇU</t>
  </si>
  <si>
    <t>INSTITUTO FEDERAL DO PARANÁ - CAMPUS IRATI</t>
  </si>
  <si>
    <t>INSTITUTO FEDERAL DO PARANÁ - CAMPUS PALMAS</t>
  </si>
  <si>
    <t>INSTITUTO FEDERAL DO PARANÁ - CAMPUS PARANAVAÍ</t>
  </si>
  <si>
    <t>INSTITUTO FEDERAL DO PARANÁ - CAMPUS PITANGA</t>
  </si>
  <si>
    <t>INSTITUTO FEDERAL DO PARANÁ - CAMPUS UMUARAMA</t>
  </si>
  <si>
    <t>04/04/2023 à 04/12/2024</t>
  </si>
  <si>
    <t>18/04/2023 à 18/12/2024</t>
  </si>
  <si>
    <t>03/04/2023 à 03/12/2024</t>
  </si>
  <si>
    <t>02/05/2023 à 02/01/2025</t>
  </si>
  <si>
    <t>15/05/2023 à 14/01/2025</t>
  </si>
  <si>
    <t>05/05/2023 à 05/01/2025</t>
  </si>
  <si>
    <t>11/04/2023 à 11/12/2024</t>
  </si>
  <si>
    <t>08/05/2023 à 08/01/2025</t>
  </si>
  <si>
    <t>01/06/2023 à 01/02/2025</t>
  </si>
  <si>
    <t>RUA ENGENHEIRO TOURINHO, 829 VILA SOLENE. 83607-140 Campo Largo - PR</t>
  </si>
  <si>
    <t>R. João Negrão, 1285 - Rebouças, Curitiba - PR, 80230-150</t>
  </si>
  <si>
    <t>R. Antônio Chemin, 28 - São Gabriel, Colombo - PR, 83403-515</t>
  </si>
  <si>
    <t>Av. Araucária, 780 - Vila A, Foz do Iguaçu - PR, 85860-000</t>
  </si>
  <si>
    <t>R. Pedro Koppe, 100 - Vila Matilde, Irati - PR, 84507-302</t>
  </si>
  <si>
    <t>Av. Bento Munhoz da Rocha Neto s/nº - PRT-280, Trevo da Codapar, Palmas - PR, 85555-000</t>
  </si>
  <si>
    <t>Av. José Felipe Tequinha, 1400 - Jardim das Nacoes, Paranavaí - PR</t>
  </si>
  <si>
    <t>R. José de Alençar - Pitanga, PR, 85200-000</t>
  </si>
  <si>
    <t>Rodovia PR 323, KM 310 - Parque Industrial, PR, 87507-014</t>
  </si>
  <si>
    <t>Rodovia GO-154, km 03, Zona Rural, CEP 76300-000, na cidade de Ceres/GO</t>
  </si>
  <si>
    <t>23/12/2022 á 23/12/2027</t>
  </si>
  <si>
    <t>INSTITUTO FEDERAL DE FARROUPILHA - ALEGRETE</t>
  </si>
  <si>
    <t>INSTITUTO FEDERAL DO CEARÁ - CAMPUS JAGUARIBE</t>
  </si>
  <si>
    <t>Rua Pedro Bezerra de Menezes, 387 - Bairro Manoel Costa Morais - CEP 63475-000, Jaguaribe - CE</t>
  </si>
  <si>
    <t>02/08/2023 à 02/02/2026</t>
  </si>
  <si>
    <t>INSTITUTO FEDERAL DE GOIAS - CAMPUS CERES</t>
  </si>
  <si>
    <t>INSTITUTO FEDERAL DE GOIAS - CAMPUS POSSE</t>
  </si>
  <si>
    <t>INSTITUTO FEDERAL DE GOIAS - CAMPUS RIO VERDE</t>
  </si>
  <si>
    <t>INSTITUTO FEDERAL DE GOIAS - CAMPUS IPORÁ</t>
  </si>
  <si>
    <t>INSTITUTO FEDERAL DE GOIAS - CAMPUS CRISTALINA</t>
  </si>
  <si>
    <t>INSTITUTO FEDERAL DE GOIAS - CAMPUS LUIZIANA</t>
  </si>
  <si>
    <t>INSTITUTO FEDERAL DE GOIAS - CAMPUS URUTAÍ</t>
  </si>
  <si>
    <t>90/2023</t>
  </si>
  <si>
    <t>03/07/2023 à 03/07/2025</t>
  </si>
  <si>
    <t>Rua Araguaia, Loteamento 71, Setor Oeste, na cidade de Cristalina - GO</t>
  </si>
  <si>
    <t>93/2023</t>
  </si>
  <si>
    <t>Av. Oeste, nº 350 - Bairro Parque União – município de Iporá - GO, CEP: 76.200-000</t>
  </si>
  <si>
    <t>47/2023</t>
  </si>
  <si>
    <t>Avenida C198, Quadra 500, Jardim América, CEP 74.270-040 - Goiânia - GO</t>
  </si>
  <si>
    <t>30/06/2023 à 30/06/2025</t>
  </si>
  <si>
    <t>86/2023</t>
  </si>
  <si>
    <t>Rodovia Geraldo Silva Nascimento, km 2,5, cidade de Urutaí-GO</t>
  </si>
  <si>
    <t>13/06/2023 à 13/06/2025</t>
  </si>
  <si>
    <t>INSTITUTO FEDERAL DO MATO GROSSO - CAMPUS CUIABÁ</t>
  </si>
  <si>
    <t>4/2023</t>
  </si>
  <si>
    <t>Rua Zulmira Canavarros, nº 95, Centro, CEP: 78.005-200, na cidade de Cuiabá-MT</t>
  </si>
  <si>
    <t>INSTITUTO FEDERAL DO PARANÁ - CAMPUS ASSIS CHATEAUBRIAND</t>
  </si>
  <si>
    <t>INSTITUTO FEDERAL DO PARANÁ - CAMPUS LONDRINA</t>
  </si>
  <si>
    <t>INSTITUTO FEDERAL DO PARANÁ - CAMPUS REITORIA</t>
  </si>
  <si>
    <t>INSTITUTO FEDERAL DO PARANÁ - CAMPUS TELEMACO BORBA</t>
  </si>
  <si>
    <t>Avenida Cívica, 475, Centro Cívico - CEP 85935-000, Assis Chateaubriand/PR</t>
  </si>
  <si>
    <t>01/08/2023 à 01/04/2025</t>
  </si>
  <si>
    <t>MÊS FINAL</t>
  </si>
  <si>
    <t>INSTITUTO FEDERAL DO PARANÁ - CAMPUS PARANAGUÁ</t>
  </si>
  <si>
    <t>Rua João XXIII, No. 600, Bairro Judith, Londrina, Estado do Paraná</t>
  </si>
  <si>
    <t>05/06/2023 à 05/02/2025</t>
  </si>
  <si>
    <t>Rua Antônio Carlos Rodrigues, n.º 453, Bairro Porto Seguro, Paranaguá, Estado do Paraná</t>
  </si>
  <si>
    <t>29/05/2023 à 29/01/2025</t>
  </si>
  <si>
    <t xml:space="preserve">Rua Emílio Bertolini, nº 54, Vila Oficinas, Cajuru, CEP 82.920-030, Curitiba, Estado Paraná, </t>
  </si>
  <si>
    <t>21/2023</t>
  </si>
  <si>
    <t>18/05/2023 à 18/01/2025</t>
  </si>
  <si>
    <t>25/05/2023 à 25/01/2025</t>
  </si>
  <si>
    <t>JUSTIÇA FEDERAL DO MATO GROSSO - CÁCERES</t>
  </si>
  <si>
    <t>JUSTIÇA FEDERAL DO MATO GROSSO - DIAMANTINO</t>
  </si>
  <si>
    <t>JUSTIÇA FEDERAL DO MATO GROSSO - JUÍNA</t>
  </si>
  <si>
    <t>JUSTIÇA FEDERAL DO MATO GROSSO - RONDONÓPOLIS</t>
  </si>
  <si>
    <t>JUSTIÇA FEDERAL DO MATO GROSSO - SINOP</t>
  </si>
  <si>
    <t>22/2023</t>
  </si>
  <si>
    <t>JUSTIÇA FEDERAL DO MATO GROSSO - BARRA DO GARÇAS</t>
  </si>
  <si>
    <t>23/2023</t>
  </si>
  <si>
    <t>24/2023</t>
  </si>
  <si>
    <t>25/2023</t>
  </si>
  <si>
    <t>TRIBUNAL REGIONAL DO TRABALHO DA 14ª REGIÃO</t>
  </si>
  <si>
    <t>Rua Almirante Barroso, nº 600, Centro, em Porto Velho / RO</t>
  </si>
  <si>
    <t>11/2023</t>
  </si>
  <si>
    <t>28/04/2023 à 28/10/2025</t>
  </si>
  <si>
    <t>MINISTÉRIO DO MEIO AMBIENTE- ICMBIO -SANTAREM/PA</t>
  </si>
  <si>
    <t>Rodovia PR 160, KM 19,5 - Parque Limeira Area 7, CEP 84.269-090, Telemaco Borba,  Paraná.</t>
  </si>
  <si>
    <t>Av. Historiador Rubens de Mendonça n. 4.888 - Bairro Centro Político-Administrativo,  Cuiabá-MT.</t>
  </si>
  <si>
    <t>Av. Historiador Rubens de Mendonça n. 4.888 - Bairro Centro Político-Administrativo, Cuiabá-MT.</t>
  </si>
  <si>
    <t>44/2023</t>
  </si>
  <si>
    <t>Av. Senador Filinto Muller, nº. 953, Bairro Quilombo, CEP: 78043-409, cuiabá, Mato Grosso</t>
  </si>
  <si>
    <t>CONSELHO REGIONAL DE CONTABILIDADE DO RIO GRANDE DO SUL</t>
  </si>
  <si>
    <t>Rua Gutemberg, n° 151 – 11°, 13° e 14° andares, Bairro Petrópolis,  Porto Alegre-RS</t>
  </si>
  <si>
    <t>13/2023</t>
  </si>
  <si>
    <t>Instituto Federal de Educação, Ciência e Tecnologia Catarinense – Campus Rio do Sul</t>
  </si>
  <si>
    <t>INSTITUTO FEDERAL DE SANTA CATARINA - CAMPUS RIO DO SUL</t>
  </si>
  <si>
    <t>Estrada do Redentor, 5665, Bairro Canta Galo, Rio do Sul, SC, 89163.356</t>
  </si>
  <si>
    <t>175/2023</t>
  </si>
  <si>
    <t>16/10/2023 á 16/04/2026</t>
  </si>
  <si>
    <t>06/01/2023 á 06/01/2025</t>
  </si>
  <si>
    <t>27/12/2022 á 26/12/2024</t>
  </si>
  <si>
    <t>18/04/2022 à 18/08/2025</t>
  </si>
  <si>
    <t>01/05/2022 à 01/09/2025</t>
  </si>
  <si>
    <t>01/03/2022 á 28/02/2025</t>
  </si>
  <si>
    <t>05/12/2022 a 05/12/2025</t>
  </si>
  <si>
    <t>15/04/2022 à 15/06/2025</t>
  </si>
  <si>
    <t>24/07/2023 à 24/01/2025</t>
  </si>
  <si>
    <t>13/02/2023 á 13/02/2025</t>
  </si>
  <si>
    <t>06/03/2023 á 06/03/2025</t>
  </si>
  <si>
    <t>N°</t>
  </si>
  <si>
    <t>15/02/2023 á 15/02/2025</t>
  </si>
  <si>
    <t>09/08/2023 à 08/02/2025</t>
  </si>
  <si>
    <t>08/02/2023 á 08/02/2025</t>
  </si>
  <si>
    <t>01/08/2024 a 31/07/2025</t>
  </si>
  <si>
    <t>30/10/2024 á 30/10/2025</t>
  </si>
  <si>
    <t>09/08/2024 á 09/08/2025</t>
  </si>
  <si>
    <t xml:space="preserve">A divergência superior a 10% entre a declaração apresentada e a receita bruta discriminada na Demonstração do Resultado do Exercício (DRE) de nossa empresa ocorre devido a ajustes econômicos e financeiros, assim como repactuações de diversos contratos ao longo do período. Esses reequilíbrios foram realizados para manter o equilíbrio econômico-financeiro, conforme previsto nas cláusulas contratuais e na legislação vigente. Além disso, é importante destacar que o balanço refere-se ao exercício fiscal de 2023, ano em que essas movimentações foram devidamente contabilizadas. Esses fatores justificam a variação percentual identificada, garantindo a transparência e a conformidade das informações financeiras.
</t>
  </si>
  <si>
    <t>06/10/2023 à 03/10/2025</t>
  </si>
  <si>
    <t>SECRETARIA NACIONAL DE POLITICAS PENAIS</t>
  </si>
  <si>
    <t>91/2024</t>
  </si>
  <si>
    <t>07/11/2024 à 07/11/2025</t>
  </si>
  <si>
    <t>15/05/2023 À 15/05/2025</t>
  </si>
  <si>
    <t>FRAC LIMPEZA, ASSEIO E CONSERVAÇÃO PREDIAL LTDA.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</si>
</sst>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&quot;R$&quot;\ #,##0.00"/>
    <numFmt numFmtId="167" formatCode="[$-F800]dddd\,\ mmmm\ dd\,\ yyyy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sz val="12"/>
      <color theme="0"/>
      <name val="Arial"/>
      <family val="2"/>
    </font>
    <font>
      <b/>
      <u/>
      <sz val="11"/>
      <name val="Calibri"/>
      <family val="2"/>
      <scheme val="minor"/>
    </font>
    <font>
      <b/>
      <sz val="16"/>
      <color theme="1"/>
      <name val="Arial"/>
      <family val="2"/>
    </font>
    <font>
      <b/>
      <sz val="22"/>
      <color theme="1"/>
      <name val="Arial"/>
      <family val="2"/>
    </font>
    <font>
      <b/>
      <sz val="20"/>
      <color theme="1"/>
      <name val="Arial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59">
    <xf numFmtId="0" fontId="0" fillId="0" borderId="0" xfId="0"/>
    <xf numFmtId="4" fontId="0" fillId="0" borderId="0" xfId="0" applyNumberFormat="1"/>
    <xf numFmtId="43" fontId="0" fillId="0" borderId="0" xfId="0" applyNumberFormat="1"/>
    <xf numFmtId="9" fontId="0" fillId="0" borderId="0" xfId="2" applyFont="1" applyFill="1"/>
    <xf numFmtId="0" fontId="2" fillId="0" borderId="0" xfId="0" applyFont="1" applyAlignment="1">
      <alignment horizontal="center"/>
    </xf>
    <xf numFmtId="43" fontId="2" fillId="0" borderId="0" xfId="1" applyFont="1" applyFill="1" applyBorder="1" applyAlignment="1">
      <alignment horizontal="right"/>
    </xf>
    <xf numFmtId="0" fontId="0" fillId="0" borderId="0" xfId="0" applyAlignment="1">
      <alignment wrapText="1"/>
    </xf>
    <xf numFmtId="44" fontId="0" fillId="0" borderId="0" xfId="3" applyFont="1" applyFill="1"/>
    <xf numFmtId="44" fontId="0" fillId="0" borderId="0" xfId="0" applyNumberFormat="1"/>
    <xf numFmtId="44" fontId="6" fillId="0" borderId="1" xfId="3" applyFont="1" applyFill="1" applyBorder="1"/>
    <xf numFmtId="43" fontId="5" fillId="0" borderId="1" xfId="0" applyNumberFormat="1" applyFont="1" applyBorder="1"/>
    <xf numFmtId="43" fontId="0" fillId="0" borderId="0" xfId="1" applyFont="1" applyFill="1"/>
    <xf numFmtId="44" fontId="0" fillId="2" borderId="1" xfId="3" applyFont="1" applyFill="1" applyBorder="1"/>
    <xf numFmtId="44" fontId="0" fillId="0" borderId="1" xfId="3" applyFont="1" applyFill="1" applyBorder="1"/>
    <xf numFmtId="44" fontId="8" fillId="0" borderId="1" xfId="3" applyFont="1" applyFill="1" applyBorder="1"/>
    <xf numFmtId="44" fontId="4" fillId="2" borderId="1" xfId="3" applyFont="1" applyFill="1" applyBorder="1"/>
    <xf numFmtId="44" fontId="2" fillId="0" borderId="1" xfId="3" applyFont="1" applyFill="1" applyBorder="1"/>
    <xf numFmtId="44" fontId="7" fillId="0" borderId="1" xfId="3" applyFont="1" applyFill="1" applyBorder="1" applyAlignment="1">
      <alignment horizontal="right"/>
    </xf>
    <xf numFmtId="44" fontId="2" fillId="2" borderId="1" xfId="3" applyFont="1" applyFill="1" applyBorder="1" applyAlignment="1">
      <alignment horizontal="right"/>
    </xf>
    <xf numFmtId="44" fontId="2" fillId="0" borderId="1" xfId="3" applyFont="1" applyFill="1" applyBorder="1" applyAlignment="1">
      <alignment horizontal="right"/>
    </xf>
    <xf numFmtId="44" fontId="7" fillId="0" borderId="4" xfId="3" applyFont="1" applyFill="1" applyBorder="1" applyAlignment="1"/>
    <xf numFmtId="44" fontId="7" fillId="0" borderId="4" xfId="3" applyFont="1" applyFill="1" applyBorder="1" applyAlignment="1">
      <alignment horizontal="right"/>
    </xf>
    <xf numFmtId="44" fontId="2" fillId="0" borderId="4" xfId="3" applyFont="1" applyFill="1" applyBorder="1" applyAlignment="1"/>
    <xf numFmtId="44" fontId="2" fillId="2" borderId="4" xfId="3" applyFont="1" applyFill="1" applyBorder="1" applyAlignment="1"/>
    <xf numFmtId="0" fontId="0" fillId="0" borderId="5" xfId="0" applyBorder="1"/>
    <xf numFmtId="0" fontId="0" fillId="0" borderId="5" xfId="0" applyBorder="1" applyAlignment="1">
      <alignment horizontal="left"/>
    </xf>
    <xf numFmtId="0" fontId="12" fillId="3" borderId="0" xfId="4" applyFont="1" applyFill="1"/>
    <xf numFmtId="165" fontId="12" fillId="3" borderId="0" xfId="4" applyNumberFormat="1" applyFont="1" applyFill="1" applyAlignment="1">
      <alignment horizontal="center"/>
    </xf>
    <xf numFmtId="0" fontId="12" fillId="3" borderId="0" xfId="4" applyFont="1" applyFill="1" applyAlignment="1">
      <alignment horizontal="center" vertical="center"/>
    </xf>
    <xf numFmtId="165" fontId="12" fillId="3" borderId="8" xfId="4" applyNumberFormat="1" applyFont="1" applyFill="1" applyBorder="1" applyAlignment="1">
      <alignment horizontal="center"/>
    </xf>
    <xf numFmtId="0" fontId="12" fillId="3" borderId="8" xfId="4" applyFont="1" applyFill="1" applyBorder="1" applyAlignment="1">
      <alignment horizontal="center" vertical="center"/>
    </xf>
    <xf numFmtId="0" fontId="11" fillId="3" borderId="0" xfId="4" applyFont="1" applyFill="1" applyAlignment="1">
      <alignment horizontal="left" vertical="center"/>
    </xf>
    <xf numFmtId="0" fontId="13" fillId="3" borderId="0" xfId="4" applyFont="1" applyFill="1"/>
    <xf numFmtId="10" fontId="12" fillId="3" borderId="0" xfId="4" applyNumberFormat="1" applyFont="1" applyFill="1"/>
    <xf numFmtId="0" fontId="12" fillId="3" borderId="0" xfId="4" applyFont="1" applyFill="1" applyAlignment="1">
      <alignment horizontal="left"/>
    </xf>
    <xf numFmtId="10" fontId="14" fillId="3" borderId="0" xfId="4" applyNumberFormat="1" applyFont="1" applyFill="1" applyAlignment="1">
      <alignment horizontal="center"/>
    </xf>
    <xf numFmtId="165" fontId="12" fillId="3" borderId="0" xfId="4" applyNumberFormat="1" applyFont="1" applyFill="1" applyAlignment="1">
      <alignment horizontal="center" vertical="center"/>
    </xf>
    <xf numFmtId="10" fontId="12" fillId="3" borderId="0" xfId="6" applyNumberFormat="1" applyFont="1" applyFill="1" applyBorder="1" applyAlignment="1">
      <alignment horizontal="center" vertical="center"/>
    </xf>
    <xf numFmtId="44" fontId="12" fillId="3" borderId="8" xfId="4" applyNumberFormat="1" applyFont="1" applyFill="1" applyBorder="1"/>
    <xf numFmtId="44" fontId="12" fillId="3" borderId="3" xfId="4" applyNumberFormat="1" applyFont="1" applyFill="1" applyBorder="1"/>
    <xf numFmtId="44" fontId="11" fillId="3" borderId="0" xfId="5" applyFont="1" applyFill="1" applyBorder="1" applyAlignment="1"/>
    <xf numFmtId="44" fontId="12" fillId="3" borderId="3" xfId="5" applyFont="1" applyFill="1" applyBorder="1" applyAlignment="1"/>
    <xf numFmtId="44" fontId="12" fillId="2" borderId="3" xfId="5" applyFont="1" applyFill="1" applyBorder="1" applyAlignment="1"/>
    <xf numFmtId="44" fontId="12" fillId="2" borderId="8" xfId="4" applyNumberFormat="1" applyFont="1" applyFill="1" applyBorder="1"/>
    <xf numFmtId="44" fontId="11" fillId="3" borderId="8" xfId="5" applyFont="1" applyFill="1" applyBorder="1" applyAlignment="1"/>
    <xf numFmtId="44" fontId="11" fillId="0" borderId="0" xfId="5" applyFont="1" applyFill="1" applyBorder="1" applyAlignment="1"/>
    <xf numFmtId="0" fontId="12" fillId="0" borderId="0" xfId="4" applyFont="1"/>
    <xf numFmtId="44" fontId="11" fillId="4" borderId="3" xfId="5" applyFont="1" applyFill="1" applyBorder="1" applyAlignment="1"/>
    <xf numFmtId="165" fontId="12" fillId="3" borderId="0" xfId="4" applyNumberFormat="1" applyFont="1" applyFill="1"/>
    <xf numFmtId="0" fontId="12" fillId="3" borderId="8" xfId="4" applyFont="1" applyFill="1" applyBorder="1" applyAlignment="1">
      <alignment horizontal="left"/>
    </xf>
    <xf numFmtId="0" fontId="12" fillId="3" borderId="3" xfId="4" applyFont="1" applyFill="1" applyBorder="1" applyAlignment="1">
      <alignment horizontal="left"/>
    </xf>
    <xf numFmtId="0" fontId="11" fillId="4" borderId="8" xfId="4" applyFont="1" applyFill="1" applyBorder="1" applyAlignment="1">
      <alignment horizontal="left"/>
    </xf>
    <xf numFmtId="165" fontId="12" fillId="2" borderId="8" xfId="4" applyNumberFormat="1" applyFont="1" applyFill="1" applyBorder="1" applyAlignment="1">
      <alignment horizontal="left"/>
    </xf>
    <xf numFmtId="165" fontId="12" fillId="3" borderId="8" xfId="4" applyNumberFormat="1" applyFont="1" applyFill="1" applyBorder="1" applyAlignment="1">
      <alignment horizontal="left"/>
    </xf>
    <xf numFmtId="0" fontId="12" fillId="2" borderId="8" xfId="4" applyFont="1" applyFill="1" applyBorder="1" applyAlignment="1">
      <alignment horizontal="left"/>
    </xf>
    <xf numFmtId="167" fontId="0" fillId="0" borderId="0" xfId="0" applyNumberFormat="1"/>
    <xf numFmtId="44" fontId="12" fillId="3" borderId="0" xfId="4" applyNumberFormat="1" applyFont="1" applyFill="1"/>
    <xf numFmtId="44" fontId="11" fillId="4" borderId="0" xfId="5" applyFont="1" applyFill="1" applyBorder="1" applyAlignment="1"/>
    <xf numFmtId="44" fontId="12" fillId="2" borderId="0" xfId="5" applyFont="1" applyFill="1" applyBorder="1" applyAlignment="1"/>
    <xf numFmtId="44" fontId="12" fillId="3" borderId="0" xfId="5" applyFont="1" applyFill="1" applyBorder="1" applyAlignment="1"/>
    <xf numFmtId="44" fontId="12" fillId="2" borderId="0" xfId="4" applyNumberFormat="1" applyFont="1" applyFill="1"/>
    <xf numFmtId="167" fontId="11" fillId="0" borderId="0" xfId="0" applyNumberFormat="1" applyFont="1" applyAlignment="1">
      <alignment horizontal="left" vertical="center" indent="4"/>
    </xf>
    <xf numFmtId="0" fontId="12" fillId="0" borderId="0" xfId="0" applyFont="1" applyAlignment="1">
      <alignment vertical="center"/>
    </xf>
    <xf numFmtId="0" fontId="13" fillId="3" borderId="0" xfId="0" applyFont="1" applyFill="1" applyAlignment="1">
      <alignment horizontal="center"/>
    </xf>
    <xf numFmtId="0" fontId="12" fillId="0" borderId="0" xfId="0" applyFont="1"/>
    <xf numFmtId="0" fontId="11" fillId="0" borderId="0" xfId="0" applyFont="1"/>
    <xf numFmtId="0" fontId="12" fillId="0" borderId="0" xfId="0" applyFont="1" applyAlignment="1">
      <alignment horizontal="justify" vertical="center"/>
    </xf>
    <xf numFmtId="0" fontId="18" fillId="3" borderId="0" xfId="0" applyFont="1" applyFill="1" applyAlignment="1">
      <alignment horizontal="left"/>
    </xf>
    <xf numFmtId="0" fontId="16" fillId="0" borderId="0" xfId="0" applyFont="1"/>
    <xf numFmtId="0" fontId="19" fillId="6" borderId="9" xfId="0" applyFont="1" applyFill="1" applyBorder="1" applyAlignment="1">
      <alignment horizontal="center" vertical="center"/>
    </xf>
    <xf numFmtId="0" fontId="20" fillId="6" borderId="18" xfId="0" applyFont="1" applyFill="1" applyBorder="1" applyAlignment="1">
      <alignment horizontal="center" vertical="center" wrapText="1"/>
    </xf>
    <xf numFmtId="0" fontId="19" fillId="6" borderId="25" xfId="0" applyFont="1" applyFill="1" applyBorder="1" applyAlignment="1">
      <alignment horizontal="center" vertical="center"/>
    </xf>
    <xf numFmtId="0" fontId="20" fillId="6" borderId="23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left" vertical="center" wrapText="1"/>
    </xf>
    <xf numFmtId="49" fontId="19" fillId="3" borderId="1" xfId="0" applyNumberFormat="1" applyFont="1" applyFill="1" applyBorder="1" applyAlignment="1">
      <alignment horizontal="center" vertical="center"/>
    </xf>
    <xf numFmtId="17" fontId="19" fillId="3" borderId="1" xfId="0" applyNumberFormat="1" applyFont="1" applyFill="1" applyBorder="1" applyAlignment="1">
      <alignment horizontal="center" vertical="center" wrapText="1"/>
    </xf>
    <xf numFmtId="14" fontId="19" fillId="3" borderId="1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44" fontId="21" fillId="6" borderId="20" xfId="3" applyFont="1" applyFill="1" applyBorder="1" applyAlignment="1">
      <alignment horizontal="right" vertical="center"/>
    </xf>
    <xf numFmtId="0" fontId="19" fillId="0" borderId="15" xfId="0" applyFont="1" applyBorder="1" applyAlignment="1">
      <alignment horizontal="center" vertical="center"/>
    </xf>
    <xf numFmtId="0" fontId="12" fillId="7" borderId="0" xfId="0" applyFont="1" applyFill="1" applyAlignment="1">
      <alignment horizontal="justify" vertical="center" wrapText="1"/>
    </xf>
    <xf numFmtId="0" fontId="12" fillId="3" borderId="0" xfId="4" applyFont="1" applyFill="1" applyAlignment="1">
      <alignment horizontal="left" vertical="top" wrapText="1"/>
    </xf>
    <xf numFmtId="0" fontId="17" fillId="3" borderId="0" xfId="0" applyFont="1" applyFill="1" applyAlignment="1">
      <alignment horizontal="center"/>
    </xf>
    <xf numFmtId="165" fontId="12" fillId="5" borderId="1" xfId="4" applyNumberFormat="1" applyFont="1" applyFill="1" applyBorder="1" applyAlignment="1">
      <alignment horizontal="center"/>
    </xf>
    <xf numFmtId="0" fontId="12" fillId="5" borderId="1" xfId="4" applyFont="1" applyFill="1" applyBorder="1" applyAlignment="1">
      <alignment horizontal="center"/>
    </xf>
    <xf numFmtId="0" fontId="20" fillId="6" borderId="17" xfId="0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center" vertical="center" wrapText="1"/>
    </xf>
    <xf numFmtId="0" fontId="20" fillId="6" borderId="14" xfId="0" applyFont="1" applyFill="1" applyBorder="1" applyAlignment="1">
      <alignment horizontal="center" vertical="center" wrapText="1"/>
    </xf>
    <xf numFmtId="0" fontId="20" fillId="6" borderId="24" xfId="0" applyFont="1" applyFill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20" fillId="6" borderId="21" xfId="0" applyFont="1" applyFill="1" applyBorder="1" applyAlignment="1">
      <alignment horizontal="center" vertical="center" wrapText="1"/>
    </xf>
    <xf numFmtId="0" fontId="20" fillId="6" borderId="18" xfId="0" applyFont="1" applyFill="1" applyBorder="1" applyAlignment="1">
      <alignment horizontal="center" vertical="center" wrapText="1"/>
    </xf>
    <xf numFmtId="0" fontId="20" fillId="6" borderId="23" xfId="0" applyFont="1" applyFill="1" applyBorder="1" applyAlignment="1">
      <alignment horizontal="center" vertical="center" wrapText="1"/>
    </xf>
    <xf numFmtId="164" fontId="20" fillId="6" borderId="15" xfId="3" applyNumberFormat="1" applyFont="1" applyFill="1" applyBorder="1" applyAlignment="1">
      <alignment horizontal="right" vertical="center"/>
    </xf>
    <xf numFmtId="44" fontId="20" fillId="6" borderId="20" xfId="3" applyFont="1" applyFill="1" applyBorder="1" applyAlignment="1">
      <alignment horizontal="right" vertical="center"/>
    </xf>
    <xf numFmtId="0" fontId="12" fillId="3" borderId="8" xfId="4" applyFont="1" applyFill="1" applyBorder="1" applyAlignment="1">
      <alignment horizontal="left"/>
    </xf>
    <xf numFmtId="44" fontId="21" fillId="6" borderId="20" xfId="3" applyFont="1" applyFill="1" applyBorder="1" applyAlignment="1">
      <alignment horizontal="center" vertical="center"/>
    </xf>
    <xf numFmtId="0" fontId="21" fillId="6" borderId="20" xfId="0" applyFont="1" applyFill="1" applyBorder="1" applyAlignment="1">
      <alignment horizontal="center" vertical="center"/>
    </xf>
    <xf numFmtId="0" fontId="21" fillId="6" borderId="15" xfId="0" applyFont="1" applyFill="1" applyBorder="1" applyAlignment="1">
      <alignment horizontal="center" vertical="center" wrapText="1"/>
    </xf>
    <xf numFmtId="0" fontId="21" fillId="6" borderId="20" xfId="0" applyFont="1" applyFill="1" applyBorder="1" applyAlignment="1">
      <alignment horizontal="center" vertical="center" wrapText="1"/>
    </xf>
    <xf numFmtId="164" fontId="21" fillId="6" borderId="15" xfId="3" applyNumberFormat="1" applyFont="1" applyFill="1" applyBorder="1" applyAlignment="1">
      <alignment horizontal="right" vertical="center" wrapText="1"/>
    </xf>
    <xf numFmtId="44" fontId="21" fillId="6" borderId="20" xfId="3" applyFont="1" applyFill="1" applyBorder="1" applyAlignment="1">
      <alignment horizontal="right" vertical="center" wrapText="1"/>
    </xf>
    <xf numFmtId="165" fontId="12" fillId="3" borderId="13" xfId="4" applyNumberFormat="1" applyFont="1" applyFill="1" applyBorder="1" applyAlignment="1">
      <alignment horizontal="center"/>
    </xf>
    <xf numFmtId="2" fontId="11" fillId="5" borderId="9" xfId="4" applyNumberFormat="1" applyFont="1" applyFill="1" applyBorder="1" applyAlignment="1">
      <alignment horizontal="center" vertical="center"/>
    </xf>
    <xf numFmtId="2" fontId="11" fillId="5" borderId="6" xfId="4" applyNumberFormat="1" applyFont="1" applyFill="1" applyBorder="1" applyAlignment="1">
      <alignment horizontal="center" vertical="center"/>
    </xf>
    <xf numFmtId="2" fontId="11" fillId="5" borderId="7" xfId="4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center" vertical="center"/>
    </xf>
    <xf numFmtId="0" fontId="12" fillId="5" borderId="1" xfId="4" applyFont="1" applyFill="1" applyBorder="1" applyAlignment="1">
      <alignment horizontal="center" vertical="center"/>
    </xf>
    <xf numFmtId="165" fontId="12" fillId="3" borderId="8" xfId="4" applyNumberFormat="1" applyFont="1" applyFill="1" applyBorder="1" applyAlignment="1">
      <alignment horizontal="center"/>
    </xf>
    <xf numFmtId="165" fontId="11" fillId="3" borderId="11" xfId="4" applyNumberFormat="1" applyFont="1" applyFill="1" applyBorder="1" applyAlignment="1">
      <alignment horizontal="center"/>
    </xf>
    <xf numFmtId="165" fontId="11" fillId="3" borderId="19" xfId="4" applyNumberFormat="1" applyFont="1" applyFill="1" applyBorder="1" applyAlignment="1">
      <alignment horizontal="center"/>
    </xf>
    <xf numFmtId="165" fontId="11" fillId="3" borderId="12" xfId="4" applyNumberFormat="1" applyFont="1" applyFill="1" applyBorder="1" applyAlignment="1">
      <alignment horizontal="center"/>
    </xf>
    <xf numFmtId="165" fontId="12" fillId="3" borderId="2" xfId="4" applyNumberFormat="1" applyFont="1" applyFill="1" applyBorder="1" applyAlignment="1">
      <alignment horizontal="center" vertical="center"/>
    </xf>
    <xf numFmtId="10" fontId="12" fillId="3" borderId="9" xfId="6" applyNumberFormat="1" applyFont="1" applyFill="1" applyBorder="1" applyAlignment="1">
      <alignment horizontal="center" vertical="center"/>
    </xf>
    <xf numFmtId="10" fontId="12" fillId="3" borderId="6" xfId="6" applyNumberFormat="1" applyFont="1" applyFill="1" applyBorder="1" applyAlignment="1">
      <alignment horizontal="center" vertical="center"/>
    </xf>
    <xf numFmtId="10" fontId="12" fillId="3" borderId="7" xfId="6" applyNumberFormat="1" applyFont="1" applyFill="1" applyBorder="1" applyAlignment="1">
      <alignment horizontal="center" vertical="center"/>
    </xf>
    <xf numFmtId="10" fontId="12" fillId="3" borderId="10" xfId="6" applyNumberFormat="1" applyFont="1" applyFill="1" applyBorder="1" applyAlignment="1">
      <alignment horizontal="center" vertical="center"/>
    </xf>
    <xf numFmtId="0" fontId="12" fillId="5" borderId="2" xfId="4" applyFont="1" applyFill="1" applyBorder="1" applyAlignment="1">
      <alignment horizontal="center" vertical="center"/>
    </xf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3" fontId="2" fillId="0" borderId="3" xfId="1" applyFont="1" applyFill="1" applyBorder="1" applyAlignment="1">
      <alignment horizontal="center"/>
    </xf>
    <xf numFmtId="43" fontId="2" fillId="0" borderId="4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justify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7">
    <cellStyle name="Moeda" xfId="3" builtinId="4"/>
    <cellStyle name="Moeda 2" xfId="5"/>
    <cellStyle name="Normal" xfId="0" builtinId="0"/>
    <cellStyle name="Normal 2" xfId="4"/>
    <cellStyle name="Porcentagem" xfId="2" builtinId="5"/>
    <cellStyle name="Porcentagem 2" xfId="6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507061</xdr:colOff>
      <xdr:row>0</xdr:row>
      <xdr:rowOff>38100</xdr:rowOff>
    </xdr:from>
    <xdr:to>
      <xdr:col>11</xdr:col>
      <xdr:colOff>2012038</xdr:colOff>
      <xdr:row>3</xdr:row>
      <xdr:rowOff>53974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3F21FE9-7810-4FEA-8AFE-B75EF5BDE4B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42561" y="38100"/>
          <a:ext cx="1504977" cy="761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02"/>
  <sheetViews>
    <sheetView showGridLines="0" view="pageBreakPreview" topLeftCell="A94" zoomScale="70" zoomScaleNormal="70" zoomScaleSheetLayoutView="70" workbookViewId="0">
      <selection activeCell="C132" sqref="C132"/>
    </sheetView>
  </sheetViews>
  <sheetFormatPr defaultColWidth="9.109375" defaultRowHeight="15" x14ac:dyDescent="0.25"/>
  <cols>
    <col min="1" max="1" width="3.44140625" style="64" customWidth="1"/>
    <col min="2" max="2" width="9" style="62" bestFit="1" customWidth="1"/>
    <col min="3" max="3" width="80.44140625" style="64" customWidth="1"/>
    <col min="4" max="4" width="118.6640625" style="64" hidden="1" customWidth="1"/>
    <col min="5" max="5" width="17.5546875" style="64" bestFit="1" customWidth="1"/>
    <col min="6" max="6" width="35.21875" style="64" customWidth="1"/>
    <col min="7" max="7" width="1.33203125" style="64" customWidth="1"/>
    <col min="8" max="8" width="2.21875" style="64" customWidth="1"/>
    <col min="9" max="9" width="0.77734375" style="64" customWidth="1"/>
    <col min="10" max="10" width="0.5546875" style="64" hidden="1" customWidth="1"/>
    <col min="11" max="11" width="44.109375" style="64" customWidth="1"/>
    <col min="12" max="12" width="49" style="64" customWidth="1"/>
    <col min="13" max="13" width="3.44140625" style="64" customWidth="1"/>
    <col min="14" max="14" width="12.33203125" style="64" customWidth="1"/>
    <col min="15" max="16384" width="9.109375" style="64"/>
  </cols>
  <sheetData>
    <row r="1" spans="2:12" ht="16.5" customHeight="1" x14ac:dyDescent="0.25">
      <c r="C1" s="92" t="s">
        <v>44</v>
      </c>
      <c r="D1" s="92"/>
      <c r="E1" s="92"/>
      <c r="F1" s="92"/>
      <c r="G1" s="92"/>
      <c r="H1" s="92"/>
      <c r="I1" s="92"/>
      <c r="J1" s="92"/>
      <c r="K1" s="92"/>
    </row>
    <row r="2" spans="2:12" ht="16.5" customHeight="1" x14ac:dyDescent="0.25">
      <c r="C2" s="92"/>
      <c r="D2" s="92"/>
      <c r="E2" s="92"/>
      <c r="F2" s="92"/>
      <c r="G2" s="92"/>
      <c r="H2" s="92"/>
      <c r="I2" s="92"/>
      <c r="J2" s="92"/>
      <c r="K2" s="92"/>
    </row>
    <row r="3" spans="2:12" ht="24.6" x14ac:dyDescent="0.4">
      <c r="C3" s="67" t="s">
        <v>45</v>
      </c>
      <c r="D3" s="63"/>
      <c r="E3" s="63"/>
      <c r="F3" s="63"/>
      <c r="G3" s="63"/>
      <c r="H3" s="63"/>
      <c r="I3" s="63"/>
      <c r="J3" s="63"/>
      <c r="K3" s="63"/>
    </row>
    <row r="4" spans="2:12" ht="21.6" thickBot="1" x14ac:dyDescent="0.45">
      <c r="C4" s="68" t="s">
        <v>46</v>
      </c>
    </row>
    <row r="5" spans="2:12" ht="15.75" customHeight="1" x14ac:dyDescent="0.25">
      <c r="B5" s="69"/>
      <c r="C5" s="99" t="s">
        <v>23</v>
      </c>
      <c r="D5" s="95" t="s">
        <v>33</v>
      </c>
      <c r="E5" s="95" t="s">
        <v>38</v>
      </c>
      <c r="F5" s="95" t="s">
        <v>29</v>
      </c>
      <c r="G5" s="70"/>
      <c r="H5" s="70"/>
      <c r="I5" s="70"/>
      <c r="J5" s="70"/>
      <c r="K5" s="101" t="s">
        <v>37</v>
      </c>
      <c r="L5" s="97" t="s">
        <v>50</v>
      </c>
    </row>
    <row r="6" spans="2:12" ht="32.25" customHeight="1" x14ac:dyDescent="0.25">
      <c r="B6" s="71" t="s">
        <v>190</v>
      </c>
      <c r="C6" s="100"/>
      <c r="D6" s="96"/>
      <c r="E6" s="96"/>
      <c r="F6" s="96"/>
      <c r="G6" s="72"/>
      <c r="H6" s="72"/>
      <c r="I6" s="72" t="s">
        <v>142</v>
      </c>
      <c r="J6" s="72"/>
      <c r="K6" s="102"/>
      <c r="L6" s="98"/>
    </row>
    <row r="7" spans="2:12" ht="15" customHeight="1" x14ac:dyDescent="0.25">
      <c r="B7" s="73">
        <v>82</v>
      </c>
      <c r="C7" s="74" t="s">
        <v>61</v>
      </c>
      <c r="D7" s="74" t="s">
        <v>34</v>
      </c>
      <c r="E7" s="75" t="s">
        <v>39</v>
      </c>
      <c r="F7" s="76" t="s">
        <v>180</v>
      </c>
      <c r="G7" s="76">
        <f t="shared" ref="G7:G20" ca="1" si="0">TODAY()</f>
        <v>45615</v>
      </c>
      <c r="H7" s="77">
        <f t="shared" ref="H7:H20" ca="1" si="1">DATEDIF(G7,J7,"m")</f>
        <v>1</v>
      </c>
      <c r="I7" s="77">
        <f t="shared" ref="I7:I37" ca="1" si="2">H7+1</f>
        <v>2</v>
      </c>
      <c r="J7" s="76" t="str">
        <f t="shared" ref="J7:J20" si="3">RIGHT(F7,10)</f>
        <v>06/01/2025</v>
      </c>
      <c r="K7" s="86">
        <v>4806.99</v>
      </c>
      <c r="L7" s="78">
        <f t="shared" ref="L7:L37" ca="1" si="4">K7*I7</f>
        <v>9613.98</v>
      </c>
    </row>
    <row r="8" spans="2:12" ht="15" customHeight="1" x14ac:dyDescent="0.25">
      <c r="B8" s="73">
        <v>107</v>
      </c>
      <c r="C8" s="74" t="s">
        <v>48</v>
      </c>
      <c r="D8" s="74" t="s">
        <v>49</v>
      </c>
      <c r="E8" s="73">
        <v>2022007</v>
      </c>
      <c r="F8" s="85" t="s">
        <v>184</v>
      </c>
      <c r="G8" s="76">
        <f t="shared" ca="1" si="0"/>
        <v>45615</v>
      </c>
      <c r="H8" s="77">
        <f t="shared" ca="1" si="1"/>
        <v>3</v>
      </c>
      <c r="I8" s="77">
        <f t="shared" ca="1" si="2"/>
        <v>4</v>
      </c>
      <c r="J8" s="76" t="str">
        <f t="shared" si="3"/>
        <v>28/02/2025</v>
      </c>
      <c r="K8" s="86">
        <v>52189.87</v>
      </c>
      <c r="L8" s="78">
        <f t="shared" ca="1" si="4"/>
        <v>208759.48</v>
      </c>
    </row>
    <row r="9" spans="2:12" ht="15" customHeight="1" x14ac:dyDescent="0.25">
      <c r="B9" s="73">
        <v>184</v>
      </c>
      <c r="C9" s="74" t="s">
        <v>77</v>
      </c>
      <c r="D9" s="74" t="s">
        <v>78</v>
      </c>
      <c r="E9" s="75" t="s">
        <v>79</v>
      </c>
      <c r="F9" s="77" t="s">
        <v>110</v>
      </c>
      <c r="G9" s="76">
        <f t="shared" ca="1" si="0"/>
        <v>45615</v>
      </c>
      <c r="H9" s="77">
        <f t="shared" ca="1" si="1"/>
        <v>37</v>
      </c>
      <c r="I9" s="77">
        <f t="shared" ca="1" si="2"/>
        <v>38</v>
      </c>
      <c r="J9" s="76" t="str">
        <f t="shared" si="3"/>
        <v>23/12/2027</v>
      </c>
      <c r="K9" s="86">
        <v>6143.57</v>
      </c>
      <c r="L9" s="78">
        <f t="shared" ca="1" si="4"/>
        <v>233455.65999999997</v>
      </c>
    </row>
    <row r="10" spans="2:12" ht="15" customHeight="1" x14ac:dyDescent="0.25">
      <c r="B10" s="73">
        <v>125</v>
      </c>
      <c r="C10" s="74" t="s">
        <v>65</v>
      </c>
      <c r="D10" s="74" t="s">
        <v>66</v>
      </c>
      <c r="E10" s="75" t="s">
        <v>58</v>
      </c>
      <c r="F10" s="77" t="s">
        <v>181</v>
      </c>
      <c r="G10" s="76">
        <f t="shared" ca="1" si="0"/>
        <v>45615</v>
      </c>
      <c r="H10" s="77">
        <f t="shared" ca="1" si="1"/>
        <v>1</v>
      </c>
      <c r="I10" s="77">
        <f t="shared" ca="1" si="2"/>
        <v>2</v>
      </c>
      <c r="J10" s="76" t="str">
        <f t="shared" si="3"/>
        <v>26/12/2024</v>
      </c>
      <c r="K10" s="78">
        <v>6027.91</v>
      </c>
      <c r="L10" s="78">
        <f t="shared" ca="1" si="4"/>
        <v>12055.82</v>
      </c>
    </row>
    <row r="11" spans="2:12" ht="15" customHeight="1" x14ac:dyDescent="0.25">
      <c r="B11" s="73">
        <v>99</v>
      </c>
      <c r="C11" s="79" t="s">
        <v>111</v>
      </c>
      <c r="D11" s="79" t="s">
        <v>36</v>
      </c>
      <c r="E11" s="75" t="s">
        <v>40</v>
      </c>
      <c r="F11" s="85" t="s">
        <v>185</v>
      </c>
      <c r="G11" s="76">
        <f t="shared" ca="1" si="0"/>
        <v>45615</v>
      </c>
      <c r="H11" s="77">
        <f t="shared" ca="1" si="1"/>
        <v>12</v>
      </c>
      <c r="I11" s="77">
        <f t="shared" ca="1" si="2"/>
        <v>13</v>
      </c>
      <c r="J11" s="76" t="str">
        <f t="shared" si="3"/>
        <v>05/12/2025</v>
      </c>
      <c r="K11" s="78">
        <v>50631.51</v>
      </c>
      <c r="L11" s="78">
        <f t="shared" ca="1" si="4"/>
        <v>658209.63</v>
      </c>
    </row>
    <row r="12" spans="2:12" ht="15" customHeight="1" x14ac:dyDescent="0.25">
      <c r="B12" s="73">
        <v>113</v>
      </c>
      <c r="C12" s="74" t="s">
        <v>54</v>
      </c>
      <c r="D12" s="74" t="s">
        <v>55</v>
      </c>
      <c r="E12" s="75" t="s">
        <v>56</v>
      </c>
      <c r="F12" s="85" t="s">
        <v>186</v>
      </c>
      <c r="G12" s="84">
        <f t="shared" ca="1" si="0"/>
        <v>45615</v>
      </c>
      <c r="H12" s="85">
        <f t="shared" ca="1" si="1"/>
        <v>6</v>
      </c>
      <c r="I12" s="85">
        <f t="shared" ca="1" si="2"/>
        <v>7</v>
      </c>
      <c r="J12" s="84" t="str">
        <f t="shared" si="3"/>
        <v>15/06/2025</v>
      </c>
      <c r="K12" s="86">
        <v>7460.3</v>
      </c>
      <c r="L12" s="78">
        <f t="shared" ca="1" si="4"/>
        <v>52222.1</v>
      </c>
    </row>
    <row r="13" spans="2:12" ht="15" customHeight="1" x14ac:dyDescent="0.25">
      <c r="B13" s="73">
        <v>83</v>
      </c>
      <c r="C13" s="74" t="s">
        <v>51</v>
      </c>
      <c r="D13" s="74" t="s">
        <v>52</v>
      </c>
      <c r="E13" s="75" t="s">
        <v>53</v>
      </c>
      <c r="F13" s="77" t="s">
        <v>182</v>
      </c>
      <c r="G13" s="76">
        <f t="shared" ca="1" si="0"/>
        <v>45615</v>
      </c>
      <c r="H13" s="77">
        <f t="shared" ca="1" si="1"/>
        <v>8</v>
      </c>
      <c r="I13" s="77">
        <f t="shared" ca="1" si="2"/>
        <v>9</v>
      </c>
      <c r="J13" s="76" t="str">
        <f t="shared" si="3"/>
        <v>18/08/2025</v>
      </c>
      <c r="K13" s="78">
        <v>8881.81</v>
      </c>
      <c r="L13" s="78">
        <f t="shared" ca="1" si="4"/>
        <v>79936.289999999994</v>
      </c>
    </row>
    <row r="14" spans="2:12" ht="15" customHeight="1" x14ac:dyDescent="0.25">
      <c r="B14" s="73">
        <v>134</v>
      </c>
      <c r="C14" s="74" t="s">
        <v>115</v>
      </c>
      <c r="D14" s="74" t="s">
        <v>109</v>
      </c>
      <c r="E14" s="75" t="s">
        <v>71</v>
      </c>
      <c r="F14" s="77" t="s">
        <v>72</v>
      </c>
      <c r="G14" s="76">
        <f t="shared" ca="1" si="0"/>
        <v>45615</v>
      </c>
      <c r="H14" s="77">
        <f t="shared" ca="1" si="1"/>
        <v>3</v>
      </c>
      <c r="I14" s="77">
        <f t="shared" ca="1" si="2"/>
        <v>4</v>
      </c>
      <c r="J14" s="76" t="str">
        <f t="shared" si="3"/>
        <v>27/02/2025</v>
      </c>
      <c r="K14" s="78">
        <v>20300.22</v>
      </c>
      <c r="L14" s="78">
        <f t="shared" ca="1" si="4"/>
        <v>81200.88</v>
      </c>
    </row>
    <row r="15" spans="2:12" ht="15" customHeight="1" x14ac:dyDescent="0.25">
      <c r="B15" s="73">
        <v>158</v>
      </c>
      <c r="C15" s="74" t="s">
        <v>119</v>
      </c>
      <c r="D15" s="74" t="s">
        <v>124</v>
      </c>
      <c r="E15" s="75" t="s">
        <v>122</v>
      </c>
      <c r="F15" s="77" t="s">
        <v>123</v>
      </c>
      <c r="G15" s="76">
        <f t="shared" ca="1" si="0"/>
        <v>45615</v>
      </c>
      <c r="H15" s="77">
        <f t="shared" ca="1" si="1"/>
        <v>7</v>
      </c>
      <c r="I15" s="77">
        <f t="shared" ca="1" si="2"/>
        <v>8</v>
      </c>
      <c r="J15" s="76" t="str">
        <f t="shared" si="3"/>
        <v>03/07/2025</v>
      </c>
      <c r="K15" s="78">
        <v>13278.54</v>
      </c>
      <c r="L15" s="78">
        <f t="shared" ca="1" si="4"/>
        <v>106228.32</v>
      </c>
    </row>
    <row r="16" spans="2:12" ht="15" customHeight="1" x14ac:dyDescent="0.25">
      <c r="B16" s="73">
        <v>162</v>
      </c>
      <c r="C16" s="74" t="s">
        <v>118</v>
      </c>
      <c r="D16" s="74" t="s">
        <v>126</v>
      </c>
      <c r="E16" s="75" t="s">
        <v>125</v>
      </c>
      <c r="F16" s="85" t="s">
        <v>187</v>
      </c>
      <c r="G16" s="76">
        <f t="shared" ca="1" si="0"/>
        <v>45615</v>
      </c>
      <c r="H16" s="77">
        <f t="shared" ca="1" si="1"/>
        <v>2</v>
      </c>
      <c r="I16" s="77">
        <f t="shared" ca="1" si="2"/>
        <v>3</v>
      </c>
      <c r="J16" s="76" t="str">
        <f t="shared" si="3"/>
        <v>24/01/2025</v>
      </c>
      <c r="K16" s="78">
        <v>23165.48</v>
      </c>
      <c r="L16" s="78">
        <f t="shared" ca="1" si="4"/>
        <v>69496.44</v>
      </c>
    </row>
    <row r="17" spans="2:12" ht="15" customHeight="1" x14ac:dyDescent="0.25">
      <c r="B17" s="73">
        <v>164</v>
      </c>
      <c r="C17" s="74" t="s">
        <v>120</v>
      </c>
      <c r="D17" s="74" t="s">
        <v>128</v>
      </c>
      <c r="E17" s="75" t="s">
        <v>127</v>
      </c>
      <c r="F17" s="77" t="s">
        <v>129</v>
      </c>
      <c r="G17" s="76">
        <f t="shared" ca="1" si="0"/>
        <v>45615</v>
      </c>
      <c r="H17" s="77">
        <f t="shared" ca="1" si="1"/>
        <v>7</v>
      </c>
      <c r="I17" s="77">
        <f t="shared" ca="1" si="2"/>
        <v>8</v>
      </c>
      <c r="J17" s="76" t="str">
        <f t="shared" si="3"/>
        <v>30/06/2025</v>
      </c>
      <c r="K17" s="78">
        <v>8368.7800000000007</v>
      </c>
      <c r="L17" s="78">
        <f t="shared" ca="1" si="4"/>
        <v>66950.240000000005</v>
      </c>
    </row>
    <row r="18" spans="2:12" ht="15" customHeight="1" x14ac:dyDescent="0.25">
      <c r="B18" s="73">
        <v>135</v>
      </c>
      <c r="C18" s="74" t="s">
        <v>116</v>
      </c>
      <c r="D18" s="74" t="s">
        <v>75</v>
      </c>
      <c r="E18" s="75" t="s">
        <v>74</v>
      </c>
      <c r="F18" s="84" t="s">
        <v>188</v>
      </c>
      <c r="G18" s="76">
        <f t="shared" ca="1" si="0"/>
        <v>45615</v>
      </c>
      <c r="H18" s="77">
        <f t="shared" ca="1" si="1"/>
        <v>2</v>
      </c>
      <c r="I18" s="77">
        <f t="shared" ca="1" si="2"/>
        <v>3</v>
      </c>
      <c r="J18" s="76" t="str">
        <f t="shared" si="3"/>
        <v>13/02/2025</v>
      </c>
      <c r="K18" s="78">
        <v>10150.11</v>
      </c>
      <c r="L18" s="78">
        <f t="shared" ca="1" si="4"/>
        <v>30450.33</v>
      </c>
    </row>
    <row r="19" spans="2:12" ht="15" customHeight="1" x14ac:dyDescent="0.25">
      <c r="B19" s="73">
        <v>133</v>
      </c>
      <c r="C19" s="74" t="s">
        <v>117</v>
      </c>
      <c r="D19" s="74" t="s">
        <v>73</v>
      </c>
      <c r="E19" s="82" t="s">
        <v>160</v>
      </c>
      <c r="F19" s="85" t="s">
        <v>189</v>
      </c>
      <c r="G19" s="76">
        <f t="shared" ca="1" si="0"/>
        <v>45615</v>
      </c>
      <c r="H19" s="77">
        <f t="shared" ca="1" si="1"/>
        <v>3</v>
      </c>
      <c r="I19" s="77">
        <f t="shared" ca="1" si="2"/>
        <v>4</v>
      </c>
      <c r="J19" s="76" t="str">
        <f t="shared" si="3"/>
        <v>06/03/2025</v>
      </c>
      <c r="K19" s="78">
        <v>29814.01</v>
      </c>
      <c r="L19" s="78">
        <f t="shared" ca="1" si="4"/>
        <v>119256.04</v>
      </c>
    </row>
    <row r="20" spans="2:12" ht="15" customHeight="1" x14ac:dyDescent="0.25">
      <c r="B20" s="73">
        <v>160</v>
      </c>
      <c r="C20" s="74" t="s">
        <v>121</v>
      </c>
      <c r="D20" s="74" t="s">
        <v>131</v>
      </c>
      <c r="E20" s="75" t="s">
        <v>130</v>
      </c>
      <c r="F20" s="77" t="s">
        <v>132</v>
      </c>
      <c r="G20" s="76">
        <f t="shared" ca="1" si="0"/>
        <v>45615</v>
      </c>
      <c r="H20" s="77">
        <f t="shared" ca="1" si="1"/>
        <v>6</v>
      </c>
      <c r="I20" s="77">
        <f t="shared" ca="1" si="2"/>
        <v>7</v>
      </c>
      <c r="J20" s="76" t="str">
        <f t="shared" si="3"/>
        <v>13/06/2025</v>
      </c>
      <c r="K20" s="78">
        <v>25210.400000000001</v>
      </c>
      <c r="L20" s="78">
        <f t="shared" ca="1" si="4"/>
        <v>176472.80000000002</v>
      </c>
    </row>
    <row r="21" spans="2:12" ht="15" customHeight="1" x14ac:dyDescent="0.25">
      <c r="B21" s="73">
        <v>163</v>
      </c>
      <c r="C21" s="74" t="s">
        <v>112</v>
      </c>
      <c r="D21" s="74" t="s">
        <v>113</v>
      </c>
      <c r="E21" s="75" t="s">
        <v>64</v>
      </c>
      <c r="F21" s="77" t="s">
        <v>114</v>
      </c>
      <c r="G21" s="76">
        <f t="shared" ref="G21:G36" ca="1" si="5">TODAY()</f>
        <v>45615</v>
      </c>
      <c r="H21" s="77">
        <f t="shared" ref="H21:H37" ca="1" si="6">DATEDIF(G21,J21,"m")</f>
        <v>14</v>
      </c>
      <c r="I21" s="77">
        <f t="shared" ca="1" si="2"/>
        <v>15</v>
      </c>
      <c r="J21" s="76" t="str">
        <f t="shared" ref="J21:J37" si="7">RIGHT(F21,10)</f>
        <v>02/02/2026</v>
      </c>
      <c r="K21" s="86">
        <v>13173</v>
      </c>
      <c r="L21" s="78">
        <f t="shared" ca="1" si="4"/>
        <v>197595</v>
      </c>
    </row>
    <row r="22" spans="2:12" ht="15" customHeight="1" x14ac:dyDescent="0.25">
      <c r="B22" s="80">
        <v>145</v>
      </c>
      <c r="C22" s="81" t="s">
        <v>133</v>
      </c>
      <c r="D22" s="81" t="s">
        <v>135</v>
      </c>
      <c r="E22" s="82" t="s">
        <v>134</v>
      </c>
      <c r="F22" s="85" t="s">
        <v>202</v>
      </c>
      <c r="G22" s="84">
        <f t="shared" ca="1" si="5"/>
        <v>45615</v>
      </c>
      <c r="H22" s="85">
        <f t="shared" ca="1" si="6"/>
        <v>5</v>
      </c>
      <c r="I22" s="85">
        <f t="shared" ca="1" si="2"/>
        <v>6</v>
      </c>
      <c r="J22" s="84" t="str">
        <f t="shared" si="7"/>
        <v>15/05/2025</v>
      </c>
      <c r="K22" s="86">
        <v>15303.09</v>
      </c>
      <c r="L22" s="86">
        <f t="shared" ca="1" si="4"/>
        <v>91818.540000000008</v>
      </c>
    </row>
    <row r="23" spans="2:12" ht="15" customHeight="1" x14ac:dyDescent="0.25">
      <c r="B23" s="73">
        <v>168</v>
      </c>
      <c r="C23" s="74" t="s">
        <v>136</v>
      </c>
      <c r="D23" s="74" t="s">
        <v>140</v>
      </c>
      <c r="E23" s="75" t="s">
        <v>76</v>
      </c>
      <c r="F23" s="77" t="s">
        <v>141</v>
      </c>
      <c r="G23" s="76">
        <f t="shared" ca="1" si="5"/>
        <v>45615</v>
      </c>
      <c r="H23" s="77">
        <f t="shared" ca="1" si="6"/>
        <v>4</v>
      </c>
      <c r="I23" s="77">
        <f t="shared" ca="1" si="2"/>
        <v>5</v>
      </c>
      <c r="J23" s="76" t="str">
        <f t="shared" si="7"/>
        <v>01/04/2025</v>
      </c>
      <c r="K23" s="78">
        <v>2245</v>
      </c>
      <c r="L23" s="78">
        <f t="shared" ca="1" si="4"/>
        <v>11225</v>
      </c>
    </row>
    <row r="24" spans="2:12" ht="15" customHeight="1" x14ac:dyDescent="0.25">
      <c r="B24" s="73">
        <v>189</v>
      </c>
      <c r="C24" s="81" t="s">
        <v>82</v>
      </c>
      <c r="D24" s="81" t="s">
        <v>100</v>
      </c>
      <c r="E24" s="82" t="s">
        <v>64</v>
      </c>
      <c r="F24" s="85" t="s">
        <v>91</v>
      </c>
      <c r="G24" s="84">
        <f t="shared" ca="1" si="5"/>
        <v>45615</v>
      </c>
      <c r="H24" s="85">
        <f t="shared" ca="1" si="6"/>
        <v>0</v>
      </c>
      <c r="I24" s="85">
        <f t="shared" ca="1" si="2"/>
        <v>1</v>
      </c>
      <c r="J24" s="84" t="str">
        <f t="shared" si="7"/>
        <v>04/12/2024</v>
      </c>
      <c r="K24" s="86">
        <v>2387</v>
      </c>
      <c r="L24" s="86">
        <f t="shared" ca="1" si="4"/>
        <v>2387</v>
      </c>
    </row>
    <row r="25" spans="2:12" ht="15" customHeight="1" x14ac:dyDescent="0.25">
      <c r="B25" s="73">
        <v>190</v>
      </c>
      <c r="C25" s="81" t="s">
        <v>83</v>
      </c>
      <c r="D25" s="81" t="s">
        <v>102</v>
      </c>
      <c r="E25" s="82" t="s">
        <v>64</v>
      </c>
      <c r="F25" s="85" t="s">
        <v>92</v>
      </c>
      <c r="G25" s="84">
        <f t="shared" ca="1" si="5"/>
        <v>45615</v>
      </c>
      <c r="H25" s="85">
        <f t="shared" ca="1" si="6"/>
        <v>0</v>
      </c>
      <c r="I25" s="85">
        <f t="shared" ca="1" si="2"/>
        <v>1</v>
      </c>
      <c r="J25" s="84" t="str">
        <f t="shared" si="7"/>
        <v>18/12/2024</v>
      </c>
      <c r="K25" s="86">
        <v>26767</v>
      </c>
      <c r="L25" s="86">
        <f t="shared" ca="1" si="4"/>
        <v>26767</v>
      </c>
    </row>
    <row r="26" spans="2:12" ht="15" customHeight="1" x14ac:dyDescent="0.25">
      <c r="B26" s="73">
        <v>197</v>
      </c>
      <c r="C26" s="81" t="s">
        <v>84</v>
      </c>
      <c r="D26" s="81" t="s">
        <v>101</v>
      </c>
      <c r="E26" s="82" t="s">
        <v>64</v>
      </c>
      <c r="F26" s="85" t="s">
        <v>93</v>
      </c>
      <c r="G26" s="84">
        <f t="shared" ca="1" si="5"/>
        <v>45615</v>
      </c>
      <c r="H26" s="85">
        <f t="shared" ca="1" si="6"/>
        <v>0</v>
      </c>
      <c r="I26" s="85">
        <f t="shared" ca="1" si="2"/>
        <v>1</v>
      </c>
      <c r="J26" s="84" t="str">
        <f t="shared" si="7"/>
        <v>03/12/2024</v>
      </c>
      <c r="K26" s="86">
        <v>3610</v>
      </c>
      <c r="L26" s="86">
        <f t="shared" ca="1" si="4"/>
        <v>3610</v>
      </c>
    </row>
    <row r="27" spans="2:12" ht="15" customHeight="1" x14ac:dyDescent="0.25">
      <c r="B27" s="73"/>
      <c r="C27" s="81" t="s">
        <v>85</v>
      </c>
      <c r="D27" s="81" t="s">
        <v>103</v>
      </c>
      <c r="E27" s="82" t="s">
        <v>64</v>
      </c>
      <c r="F27" s="85" t="s">
        <v>94</v>
      </c>
      <c r="G27" s="84">
        <f t="shared" ca="1" si="5"/>
        <v>45615</v>
      </c>
      <c r="H27" s="85">
        <f t="shared" ca="1" si="6"/>
        <v>1</v>
      </c>
      <c r="I27" s="85">
        <f t="shared" ca="1" si="2"/>
        <v>2</v>
      </c>
      <c r="J27" s="84" t="str">
        <f t="shared" si="7"/>
        <v>02/01/2025</v>
      </c>
      <c r="K27" s="86">
        <v>4202</v>
      </c>
      <c r="L27" s="86">
        <f t="shared" ca="1" si="4"/>
        <v>8404</v>
      </c>
    </row>
    <row r="28" spans="2:12" ht="15" customHeight="1" x14ac:dyDescent="0.25">
      <c r="B28" s="73"/>
      <c r="C28" s="81" t="s">
        <v>86</v>
      </c>
      <c r="D28" s="81" t="s">
        <v>104</v>
      </c>
      <c r="E28" s="82" t="s">
        <v>64</v>
      </c>
      <c r="F28" s="85" t="s">
        <v>95</v>
      </c>
      <c r="G28" s="84">
        <f t="shared" ca="1" si="5"/>
        <v>45615</v>
      </c>
      <c r="H28" s="85">
        <f t="shared" ca="1" si="6"/>
        <v>1</v>
      </c>
      <c r="I28" s="85">
        <f t="shared" ca="1" si="2"/>
        <v>2</v>
      </c>
      <c r="J28" s="84" t="str">
        <f t="shared" si="7"/>
        <v>14/01/2025</v>
      </c>
      <c r="K28" s="86">
        <v>24394.560000000001</v>
      </c>
      <c r="L28" s="86">
        <f t="shared" ca="1" si="4"/>
        <v>48789.120000000003</v>
      </c>
    </row>
    <row r="29" spans="2:12" ht="15" customHeight="1" x14ac:dyDescent="0.25">
      <c r="B29" s="73">
        <v>154</v>
      </c>
      <c r="C29" s="81" t="s">
        <v>137</v>
      </c>
      <c r="D29" s="81" t="s">
        <v>144</v>
      </c>
      <c r="E29" s="82" t="s">
        <v>63</v>
      </c>
      <c r="F29" s="85" t="s">
        <v>145</v>
      </c>
      <c r="G29" s="84">
        <f t="shared" ca="1" si="5"/>
        <v>45615</v>
      </c>
      <c r="H29" s="85">
        <f t="shared" ca="1" si="6"/>
        <v>2</v>
      </c>
      <c r="I29" s="85">
        <f t="shared" ca="1" si="2"/>
        <v>3</v>
      </c>
      <c r="J29" s="84" t="str">
        <f t="shared" si="7"/>
        <v>05/02/2025</v>
      </c>
      <c r="K29" s="86">
        <v>21600</v>
      </c>
      <c r="L29" s="86">
        <f t="shared" ca="1" si="4"/>
        <v>64800</v>
      </c>
    </row>
    <row r="30" spans="2:12" ht="15" customHeight="1" x14ac:dyDescent="0.25">
      <c r="B30" s="73">
        <v>192</v>
      </c>
      <c r="C30" s="81" t="s">
        <v>87</v>
      </c>
      <c r="D30" s="81" t="s">
        <v>105</v>
      </c>
      <c r="E30" s="82" t="s">
        <v>64</v>
      </c>
      <c r="F30" s="85" t="s">
        <v>96</v>
      </c>
      <c r="G30" s="84">
        <f t="shared" ca="1" si="5"/>
        <v>45615</v>
      </c>
      <c r="H30" s="85">
        <f t="shared" ca="1" si="6"/>
        <v>1</v>
      </c>
      <c r="I30" s="85">
        <f t="shared" ca="1" si="2"/>
        <v>2</v>
      </c>
      <c r="J30" s="84" t="str">
        <f t="shared" si="7"/>
        <v>05/01/2025</v>
      </c>
      <c r="K30" s="86">
        <v>39003</v>
      </c>
      <c r="L30" s="86">
        <f t="shared" ca="1" si="4"/>
        <v>78006</v>
      </c>
    </row>
    <row r="31" spans="2:12" ht="15" customHeight="1" x14ac:dyDescent="0.25">
      <c r="B31" s="73">
        <v>198</v>
      </c>
      <c r="C31" s="81" t="s">
        <v>143</v>
      </c>
      <c r="D31" s="81" t="s">
        <v>146</v>
      </c>
      <c r="E31" s="82" t="s">
        <v>67</v>
      </c>
      <c r="F31" s="85" t="s">
        <v>147</v>
      </c>
      <c r="G31" s="84">
        <f t="shared" ca="1" si="5"/>
        <v>45615</v>
      </c>
      <c r="H31" s="85">
        <f t="shared" ca="1" si="6"/>
        <v>2</v>
      </c>
      <c r="I31" s="85">
        <f t="shared" ca="1" si="2"/>
        <v>3</v>
      </c>
      <c r="J31" s="84" t="str">
        <f t="shared" si="7"/>
        <v>29/01/2025</v>
      </c>
      <c r="K31" s="86">
        <v>89504</v>
      </c>
      <c r="L31" s="86">
        <f t="shared" ca="1" si="4"/>
        <v>268512</v>
      </c>
    </row>
    <row r="32" spans="2:12" ht="15" customHeight="1" x14ac:dyDescent="0.25">
      <c r="B32" s="73">
        <v>144</v>
      </c>
      <c r="C32" s="81" t="s">
        <v>88</v>
      </c>
      <c r="D32" s="81" t="s">
        <v>106</v>
      </c>
      <c r="E32" s="82" t="s">
        <v>64</v>
      </c>
      <c r="F32" s="85" t="s">
        <v>97</v>
      </c>
      <c r="G32" s="84">
        <f t="shared" ca="1" si="5"/>
        <v>45615</v>
      </c>
      <c r="H32" s="85">
        <f t="shared" ca="1" si="6"/>
        <v>0</v>
      </c>
      <c r="I32" s="85">
        <f t="shared" ca="1" si="2"/>
        <v>1</v>
      </c>
      <c r="J32" s="84" t="str">
        <f t="shared" si="7"/>
        <v>11/12/2024</v>
      </c>
      <c r="K32" s="86">
        <v>7680</v>
      </c>
      <c r="L32" s="86">
        <f t="shared" ca="1" si="4"/>
        <v>7680</v>
      </c>
    </row>
    <row r="33" spans="2:12" ht="15" customHeight="1" x14ac:dyDescent="0.25">
      <c r="B33" s="73">
        <v>193</v>
      </c>
      <c r="C33" s="81" t="s">
        <v>89</v>
      </c>
      <c r="D33" s="81" t="s">
        <v>107</v>
      </c>
      <c r="E33" s="82" t="s">
        <v>64</v>
      </c>
      <c r="F33" s="85" t="s">
        <v>98</v>
      </c>
      <c r="G33" s="84">
        <f t="shared" ca="1" si="5"/>
        <v>45615</v>
      </c>
      <c r="H33" s="85">
        <f t="shared" ca="1" si="6"/>
        <v>1</v>
      </c>
      <c r="I33" s="85">
        <f t="shared" ca="1" si="2"/>
        <v>2</v>
      </c>
      <c r="J33" s="84" t="str">
        <f t="shared" si="7"/>
        <v>08/01/2025</v>
      </c>
      <c r="K33" s="86">
        <v>26078.39</v>
      </c>
      <c r="L33" s="86">
        <f t="shared" ca="1" si="4"/>
        <v>52156.78</v>
      </c>
    </row>
    <row r="34" spans="2:12" ht="15" customHeight="1" x14ac:dyDescent="0.25">
      <c r="B34" s="73"/>
      <c r="C34" s="81" t="s">
        <v>138</v>
      </c>
      <c r="D34" s="81" t="s">
        <v>148</v>
      </c>
      <c r="E34" s="82" t="s">
        <v>149</v>
      </c>
      <c r="F34" s="85" t="s">
        <v>150</v>
      </c>
      <c r="G34" s="84">
        <f t="shared" ca="1" si="5"/>
        <v>45615</v>
      </c>
      <c r="H34" s="85">
        <f t="shared" ca="1" si="6"/>
        <v>1</v>
      </c>
      <c r="I34" s="85">
        <f t="shared" ca="1" si="2"/>
        <v>2</v>
      </c>
      <c r="J34" s="84" t="str">
        <f t="shared" si="7"/>
        <v>18/01/2025</v>
      </c>
      <c r="K34" s="86">
        <v>21220</v>
      </c>
      <c r="L34" s="86">
        <f t="shared" ca="1" si="4"/>
        <v>42440</v>
      </c>
    </row>
    <row r="35" spans="2:12" ht="15" customHeight="1" x14ac:dyDescent="0.25">
      <c r="B35" s="73">
        <v>199</v>
      </c>
      <c r="C35" s="81" t="s">
        <v>139</v>
      </c>
      <c r="D35" s="81" t="s">
        <v>167</v>
      </c>
      <c r="E35" s="82" t="s">
        <v>67</v>
      </c>
      <c r="F35" s="85" t="s">
        <v>151</v>
      </c>
      <c r="G35" s="84">
        <f t="shared" ca="1" si="5"/>
        <v>45615</v>
      </c>
      <c r="H35" s="85">
        <f t="shared" ca="1" si="6"/>
        <v>2</v>
      </c>
      <c r="I35" s="85">
        <f t="shared" ca="1" si="2"/>
        <v>3</v>
      </c>
      <c r="J35" s="84" t="str">
        <f t="shared" si="7"/>
        <v>25/01/2025</v>
      </c>
      <c r="K35" s="86">
        <v>47624.58</v>
      </c>
      <c r="L35" s="86">
        <f t="shared" ca="1" si="4"/>
        <v>142873.74</v>
      </c>
    </row>
    <row r="36" spans="2:12" ht="15" customHeight="1" x14ac:dyDescent="0.25">
      <c r="B36" s="73">
        <v>147</v>
      </c>
      <c r="C36" s="81" t="s">
        <v>90</v>
      </c>
      <c r="D36" s="81" t="s">
        <v>108</v>
      </c>
      <c r="E36" s="82" t="s">
        <v>64</v>
      </c>
      <c r="F36" s="85" t="s">
        <v>99</v>
      </c>
      <c r="G36" s="84">
        <f t="shared" ca="1" si="5"/>
        <v>45615</v>
      </c>
      <c r="H36" s="85">
        <f t="shared" ca="1" si="6"/>
        <v>2</v>
      </c>
      <c r="I36" s="85">
        <f t="shared" ca="1" si="2"/>
        <v>3</v>
      </c>
      <c r="J36" s="84" t="str">
        <f t="shared" si="7"/>
        <v>01/02/2025</v>
      </c>
      <c r="K36" s="86">
        <v>34138</v>
      </c>
      <c r="L36" s="86">
        <f t="shared" ca="1" si="4"/>
        <v>102414</v>
      </c>
    </row>
    <row r="37" spans="2:12" ht="15" customHeight="1" x14ac:dyDescent="0.25">
      <c r="B37" s="73">
        <v>174</v>
      </c>
      <c r="C37" s="74" t="s">
        <v>175</v>
      </c>
      <c r="D37" s="74" t="s">
        <v>81</v>
      </c>
      <c r="E37" s="75" t="s">
        <v>80</v>
      </c>
      <c r="F37" s="76" t="s">
        <v>195</v>
      </c>
      <c r="G37" s="76">
        <v>45960</v>
      </c>
      <c r="H37" s="77">
        <f t="shared" si="6"/>
        <v>0</v>
      </c>
      <c r="I37" s="77">
        <f t="shared" si="2"/>
        <v>1</v>
      </c>
      <c r="J37" s="76" t="str">
        <f t="shared" si="7"/>
        <v>30/10/2025</v>
      </c>
      <c r="K37" s="78">
        <v>24910</v>
      </c>
      <c r="L37" s="78">
        <f t="shared" si="4"/>
        <v>24910</v>
      </c>
    </row>
    <row r="38" spans="2:12" ht="15" customHeight="1" x14ac:dyDescent="0.25">
      <c r="B38" s="73">
        <v>104</v>
      </c>
      <c r="C38" s="74" t="s">
        <v>166</v>
      </c>
      <c r="D38" s="74" t="s">
        <v>47</v>
      </c>
      <c r="E38" s="75" t="s">
        <v>56</v>
      </c>
      <c r="F38" s="85" t="s">
        <v>191</v>
      </c>
      <c r="G38" s="76">
        <f t="shared" ref="G38:G51" ca="1" si="8">TODAY()</f>
        <v>45615</v>
      </c>
      <c r="H38" s="77">
        <f t="shared" ref="H38:H52" ca="1" si="9">DATEDIF(G38,J38,"m")</f>
        <v>2</v>
      </c>
      <c r="I38" s="77">
        <f t="shared" ref="I38:I48" ca="1" si="10">H38+1</f>
        <v>3</v>
      </c>
      <c r="J38" s="76" t="str">
        <f t="shared" ref="J38:J48" si="11">RIGHT(F38,10)</f>
        <v>15/02/2025</v>
      </c>
      <c r="K38" s="86">
        <v>11474.42</v>
      </c>
      <c r="L38" s="78">
        <f t="shared" ref="L38:L48" ca="1" si="12">K38*I38</f>
        <v>34423.26</v>
      </c>
    </row>
    <row r="39" spans="2:12" ht="15" customHeight="1" x14ac:dyDescent="0.25">
      <c r="B39" s="73">
        <v>165</v>
      </c>
      <c r="C39" s="74" t="s">
        <v>158</v>
      </c>
      <c r="D39" s="74" t="s">
        <v>168</v>
      </c>
      <c r="E39" s="75" t="s">
        <v>149</v>
      </c>
      <c r="F39" s="85" t="s">
        <v>192</v>
      </c>
      <c r="G39" s="76">
        <f t="shared" ca="1" si="8"/>
        <v>45615</v>
      </c>
      <c r="H39" s="77">
        <f t="shared" ref="H39" ca="1" si="13">DATEDIF(G39,J39,"m")</f>
        <v>2</v>
      </c>
      <c r="I39" s="77">
        <f t="shared" ca="1" si="10"/>
        <v>3</v>
      </c>
      <c r="J39" s="76" t="str">
        <f t="shared" si="11"/>
        <v>08/02/2025</v>
      </c>
      <c r="K39" s="86">
        <v>11594.61</v>
      </c>
      <c r="L39" s="78">
        <f ca="1">K39*I39</f>
        <v>34783.83</v>
      </c>
    </row>
    <row r="40" spans="2:12" ht="15" customHeight="1" x14ac:dyDescent="0.25">
      <c r="B40" s="73">
        <v>165</v>
      </c>
      <c r="C40" s="74" t="s">
        <v>152</v>
      </c>
      <c r="D40" s="74" t="s">
        <v>169</v>
      </c>
      <c r="E40" s="75" t="s">
        <v>157</v>
      </c>
      <c r="F40" s="85" t="s">
        <v>192</v>
      </c>
      <c r="G40" s="76">
        <f t="shared" ca="1" si="8"/>
        <v>45615</v>
      </c>
      <c r="H40" s="77">
        <f t="shared" ref="H40:H44" ca="1" si="14">DATEDIF(G40,J40,"m")</f>
        <v>2</v>
      </c>
      <c r="I40" s="77">
        <f t="shared" ca="1" si="10"/>
        <v>3</v>
      </c>
      <c r="J40" s="76" t="str">
        <f t="shared" si="11"/>
        <v>08/02/2025</v>
      </c>
      <c r="K40" s="86">
        <v>14466.68</v>
      </c>
      <c r="L40" s="78">
        <f t="shared" ref="L40:L43" ca="1" si="15">K40*I40</f>
        <v>43400.04</v>
      </c>
    </row>
    <row r="41" spans="2:12" ht="15" customHeight="1" x14ac:dyDescent="0.25">
      <c r="B41" s="73">
        <v>165</v>
      </c>
      <c r="C41" s="74" t="s">
        <v>153</v>
      </c>
      <c r="D41" s="74" t="s">
        <v>169</v>
      </c>
      <c r="E41" s="75" t="s">
        <v>159</v>
      </c>
      <c r="F41" s="85" t="s">
        <v>192</v>
      </c>
      <c r="G41" s="76">
        <f t="shared" ca="1" si="8"/>
        <v>45615</v>
      </c>
      <c r="H41" s="77">
        <f t="shared" ca="1" si="14"/>
        <v>2</v>
      </c>
      <c r="I41" s="77">
        <f t="shared" ca="1" si="10"/>
        <v>3</v>
      </c>
      <c r="J41" s="76" t="str">
        <f t="shared" si="11"/>
        <v>08/02/2025</v>
      </c>
      <c r="K41" s="78">
        <v>11448.56</v>
      </c>
      <c r="L41" s="78">
        <f t="shared" ca="1" si="15"/>
        <v>34345.68</v>
      </c>
    </row>
    <row r="42" spans="2:12" ht="15" customHeight="1" x14ac:dyDescent="0.25">
      <c r="B42" s="73">
        <v>165</v>
      </c>
      <c r="C42" s="74" t="s">
        <v>154</v>
      </c>
      <c r="D42" s="74" t="s">
        <v>169</v>
      </c>
      <c r="E42" s="75" t="s">
        <v>160</v>
      </c>
      <c r="F42" s="85" t="s">
        <v>192</v>
      </c>
      <c r="G42" s="76">
        <f t="shared" ca="1" si="8"/>
        <v>45615</v>
      </c>
      <c r="H42" s="77">
        <f t="shared" ca="1" si="14"/>
        <v>2</v>
      </c>
      <c r="I42" s="77">
        <f t="shared" ca="1" si="10"/>
        <v>3</v>
      </c>
      <c r="J42" s="76" t="str">
        <f t="shared" si="11"/>
        <v>08/02/2025</v>
      </c>
      <c r="K42" s="86">
        <v>10573.32</v>
      </c>
      <c r="L42" s="78">
        <f t="shared" ca="1" si="15"/>
        <v>31719.96</v>
      </c>
    </row>
    <row r="43" spans="2:12" ht="15" customHeight="1" x14ac:dyDescent="0.25">
      <c r="B43" s="73">
        <v>165</v>
      </c>
      <c r="C43" s="74" t="s">
        <v>155</v>
      </c>
      <c r="D43" s="74" t="s">
        <v>169</v>
      </c>
      <c r="E43" s="75" t="s">
        <v>161</v>
      </c>
      <c r="F43" s="85" t="s">
        <v>192</v>
      </c>
      <c r="G43" s="76">
        <f t="shared" ca="1" si="8"/>
        <v>45615</v>
      </c>
      <c r="H43" s="77">
        <f t="shared" ca="1" si="14"/>
        <v>2</v>
      </c>
      <c r="I43" s="77">
        <f t="shared" ca="1" si="10"/>
        <v>3</v>
      </c>
      <c r="J43" s="76" t="str">
        <f t="shared" si="11"/>
        <v>08/02/2025</v>
      </c>
      <c r="K43" s="86">
        <v>14440.4</v>
      </c>
      <c r="L43" s="78">
        <f t="shared" ca="1" si="15"/>
        <v>43321.2</v>
      </c>
    </row>
    <row r="44" spans="2:12" ht="15" customHeight="1" x14ac:dyDescent="0.25">
      <c r="B44" s="73">
        <v>165</v>
      </c>
      <c r="C44" s="74" t="s">
        <v>156</v>
      </c>
      <c r="D44" s="74" t="s">
        <v>169</v>
      </c>
      <c r="E44" s="75" t="s">
        <v>74</v>
      </c>
      <c r="F44" s="85" t="s">
        <v>192</v>
      </c>
      <c r="G44" s="76">
        <f t="shared" ca="1" si="8"/>
        <v>45615</v>
      </c>
      <c r="H44" s="77">
        <f t="shared" ca="1" si="14"/>
        <v>2</v>
      </c>
      <c r="I44" s="77">
        <f t="shared" ca="1" si="10"/>
        <v>3</v>
      </c>
      <c r="J44" s="76" t="str">
        <f t="shared" si="11"/>
        <v>08/02/2025</v>
      </c>
      <c r="K44" s="86">
        <v>14373.04</v>
      </c>
      <c r="L44" s="78">
        <f ca="1">K44*I44</f>
        <v>43119.12</v>
      </c>
    </row>
    <row r="45" spans="2:12" ht="15" customHeight="1" x14ac:dyDescent="0.25">
      <c r="B45" s="80">
        <v>91</v>
      </c>
      <c r="C45" s="81" t="s">
        <v>60</v>
      </c>
      <c r="D45" s="81" t="s">
        <v>35</v>
      </c>
      <c r="E45" s="82" t="s">
        <v>41</v>
      </c>
      <c r="F45" s="83" t="s">
        <v>194</v>
      </c>
      <c r="G45" s="84">
        <f t="shared" ca="1" si="8"/>
        <v>45615</v>
      </c>
      <c r="H45" s="85">
        <f t="shared" ca="1" si="9"/>
        <v>8</v>
      </c>
      <c r="I45" s="85">
        <f t="shared" ca="1" si="10"/>
        <v>9</v>
      </c>
      <c r="J45" s="84" t="str">
        <f t="shared" si="11"/>
        <v>31/07/2025</v>
      </c>
      <c r="K45" s="86">
        <v>12638.09</v>
      </c>
      <c r="L45" s="86">
        <f t="shared" ca="1" si="12"/>
        <v>113742.81</v>
      </c>
    </row>
    <row r="46" spans="2:12" ht="15" customHeight="1" x14ac:dyDescent="0.25">
      <c r="B46" s="73">
        <v>115</v>
      </c>
      <c r="C46" s="74" t="s">
        <v>62</v>
      </c>
      <c r="D46" s="74" t="s">
        <v>57</v>
      </c>
      <c r="E46" s="75" t="s">
        <v>58</v>
      </c>
      <c r="F46" s="77" t="s">
        <v>183</v>
      </c>
      <c r="G46" s="76">
        <f t="shared" ca="1" si="8"/>
        <v>45615</v>
      </c>
      <c r="H46" s="77">
        <f t="shared" ca="1" si="9"/>
        <v>9</v>
      </c>
      <c r="I46" s="77">
        <f t="shared" ca="1" si="10"/>
        <v>10</v>
      </c>
      <c r="J46" s="76" t="str">
        <f t="shared" si="11"/>
        <v>01/09/2025</v>
      </c>
      <c r="K46" s="86">
        <v>187017.52</v>
      </c>
      <c r="L46" s="78">
        <f t="shared" ca="1" si="12"/>
        <v>1870175.2</v>
      </c>
    </row>
    <row r="47" spans="2:12" ht="15" customHeight="1" x14ac:dyDescent="0.25">
      <c r="B47" s="73">
        <v>132</v>
      </c>
      <c r="C47" s="74" t="s">
        <v>68</v>
      </c>
      <c r="D47" s="74" t="s">
        <v>69</v>
      </c>
      <c r="E47" s="75" t="s">
        <v>70</v>
      </c>
      <c r="F47" s="85" t="s">
        <v>193</v>
      </c>
      <c r="G47" s="76">
        <f t="shared" ca="1" si="8"/>
        <v>45615</v>
      </c>
      <c r="H47" s="77">
        <f t="shared" ca="1" si="9"/>
        <v>2</v>
      </c>
      <c r="I47" s="77">
        <f t="shared" ca="1" si="10"/>
        <v>3</v>
      </c>
      <c r="J47" s="76" t="str">
        <f t="shared" si="11"/>
        <v>08/02/2025</v>
      </c>
      <c r="K47" s="86">
        <v>8327.3700000000008</v>
      </c>
      <c r="L47" s="78">
        <f t="shared" ca="1" si="12"/>
        <v>24982.11</v>
      </c>
    </row>
    <row r="48" spans="2:12" ht="15" customHeight="1" x14ac:dyDescent="0.25">
      <c r="B48" s="73">
        <v>149</v>
      </c>
      <c r="C48" s="74" t="s">
        <v>162</v>
      </c>
      <c r="D48" s="74" t="s">
        <v>163</v>
      </c>
      <c r="E48" s="75" t="s">
        <v>164</v>
      </c>
      <c r="F48" s="77" t="s">
        <v>165</v>
      </c>
      <c r="G48" s="76">
        <f t="shared" ca="1" si="8"/>
        <v>45615</v>
      </c>
      <c r="H48" s="77">
        <f t="shared" ca="1" si="9"/>
        <v>11</v>
      </c>
      <c r="I48" s="77">
        <f t="shared" ca="1" si="10"/>
        <v>12</v>
      </c>
      <c r="J48" s="76" t="str">
        <f t="shared" si="11"/>
        <v>28/10/2025</v>
      </c>
      <c r="K48" s="86">
        <v>25886.32</v>
      </c>
      <c r="L48" s="78">
        <f t="shared" ca="1" si="12"/>
        <v>310635.83999999997</v>
      </c>
    </row>
    <row r="49" spans="2:17" ht="15" customHeight="1" x14ac:dyDescent="0.25">
      <c r="B49" s="73">
        <v>167</v>
      </c>
      <c r="C49" s="74" t="s">
        <v>59</v>
      </c>
      <c r="D49" s="74" t="s">
        <v>171</v>
      </c>
      <c r="E49" s="75" t="s">
        <v>170</v>
      </c>
      <c r="F49" s="77" t="s">
        <v>196</v>
      </c>
      <c r="G49" s="76">
        <f t="shared" ca="1" si="8"/>
        <v>45615</v>
      </c>
      <c r="H49" s="77">
        <f t="shared" ca="1" si="9"/>
        <v>8</v>
      </c>
      <c r="I49" s="77">
        <f t="shared" ref="I49:I50" ca="1" si="16">H49+1</f>
        <v>9</v>
      </c>
      <c r="J49" s="76" t="str">
        <f t="shared" ref="J49:J50" si="17">RIGHT(F49,10)</f>
        <v>09/08/2025</v>
      </c>
      <c r="K49" s="78">
        <v>4440.66</v>
      </c>
      <c r="L49" s="78">
        <f t="shared" ref="L49:L50" ca="1" si="18">K49*I49</f>
        <v>39965.94</v>
      </c>
    </row>
    <row r="50" spans="2:17" ht="15" customHeight="1" x14ac:dyDescent="0.25">
      <c r="B50" s="73">
        <v>172</v>
      </c>
      <c r="C50" s="74" t="s">
        <v>172</v>
      </c>
      <c r="D50" s="74" t="s">
        <v>173</v>
      </c>
      <c r="E50" s="75" t="s">
        <v>174</v>
      </c>
      <c r="F50" s="77" t="s">
        <v>198</v>
      </c>
      <c r="G50" s="76">
        <f t="shared" ca="1" si="8"/>
        <v>45615</v>
      </c>
      <c r="H50" s="77">
        <f t="shared" ca="1" si="9"/>
        <v>10</v>
      </c>
      <c r="I50" s="77">
        <f t="shared" ca="1" si="16"/>
        <v>11</v>
      </c>
      <c r="J50" s="76" t="str">
        <f t="shared" si="17"/>
        <v>03/10/2025</v>
      </c>
      <c r="K50" s="78">
        <v>15283.53</v>
      </c>
      <c r="L50" s="78">
        <f t="shared" ca="1" si="18"/>
        <v>168118.83000000002</v>
      </c>
    </row>
    <row r="51" spans="2:17" ht="15" customHeight="1" x14ac:dyDescent="0.25">
      <c r="B51" s="73">
        <v>173</v>
      </c>
      <c r="C51" s="74" t="s">
        <v>176</v>
      </c>
      <c r="D51" s="74" t="s">
        <v>177</v>
      </c>
      <c r="E51" s="75" t="s">
        <v>178</v>
      </c>
      <c r="F51" s="77" t="s">
        <v>179</v>
      </c>
      <c r="G51" s="76">
        <f t="shared" ca="1" si="8"/>
        <v>45615</v>
      </c>
      <c r="H51" s="77">
        <f t="shared" ca="1" si="9"/>
        <v>16</v>
      </c>
      <c r="I51" s="77">
        <f t="shared" ref="I51:I52" ca="1" si="19">H51+1</f>
        <v>17</v>
      </c>
      <c r="J51" s="76" t="str">
        <f t="shared" ref="J51:J52" si="20">RIGHT(F51,10)</f>
        <v>16/04/2026</v>
      </c>
      <c r="K51" s="78">
        <v>4442.66</v>
      </c>
      <c r="L51" s="78">
        <f t="shared" ref="L51:L52" ca="1" si="21">K51*I51</f>
        <v>75525.22</v>
      </c>
    </row>
    <row r="52" spans="2:17" ht="15" customHeight="1" x14ac:dyDescent="0.25">
      <c r="B52" s="73">
        <v>212</v>
      </c>
      <c r="C52" s="74" t="s">
        <v>199</v>
      </c>
      <c r="D52" s="74"/>
      <c r="E52" s="75" t="s">
        <v>200</v>
      </c>
      <c r="F52" s="77" t="s">
        <v>201</v>
      </c>
      <c r="G52" s="76">
        <f ca="1">G51</f>
        <v>45615</v>
      </c>
      <c r="H52" s="77">
        <f t="shared" ca="1" si="9"/>
        <v>11</v>
      </c>
      <c r="I52" s="77">
        <f t="shared" ca="1" si="19"/>
        <v>12</v>
      </c>
      <c r="J52" s="76" t="str">
        <f t="shared" si="20"/>
        <v>07/11/2025</v>
      </c>
      <c r="K52" s="78">
        <v>70710.05</v>
      </c>
      <c r="L52" s="78">
        <f t="shared" ca="1" si="21"/>
        <v>848520.60000000009</v>
      </c>
    </row>
    <row r="53" spans="2:17" ht="18" thickBot="1" x14ac:dyDescent="0.3">
      <c r="B53" s="87"/>
      <c r="C53" s="108" t="s">
        <v>24</v>
      </c>
      <c r="D53" s="108"/>
      <c r="E53" s="108"/>
      <c r="F53" s="108"/>
      <c r="G53" s="108"/>
      <c r="H53" s="108"/>
      <c r="I53" s="108"/>
      <c r="J53" s="108"/>
      <c r="K53" s="110">
        <f>SUM(K7:K52)</f>
        <v>1087386.3500000001</v>
      </c>
      <c r="L53" s="103">
        <f ca="1">SUM(L7:L52)</f>
        <v>6795475.8300000019</v>
      </c>
    </row>
    <row r="54" spans="2:17" ht="18" thickBot="1" x14ac:dyDescent="0.3">
      <c r="B54" s="87"/>
      <c r="C54" s="109"/>
      <c r="D54" s="109"/>
      <c r="E54" s="109"/>
      <c r="F54" s="109"/>
      <c r="G54" s="109"/>
      <c r="H54" s="109"/>
      <c r="I54" s="109"/>
      <c r="J54" s="109"/>
      <c r="K54" s="111"/>
      <c r="L54" s="104"/>
    </row>
    <row r="55" spans="2:17" ht="18" thickBot="1" x14ac:dyDescent="0.3">
      <c r="B55" s="87"/>
      <c r="C55" s="106" t="s">
        <v>30</v>
      </c>
      <c r="D55" s="106"/>
      <c r="E55" s="106"/>
      <c r="F55" s="106"/>
      <c r="G55" s="109"/>
      <c r="H55" s="109"/>
      <c r="I55" s="109"/>
      <c r="J55" s="109"/>
      <c r="K55" s="88">
        <f>K53/12</f>
        <v>90615.529166666674</v>
      </c>
      <c r="L55" s="88">
        <f ca="1">L53/12</f>
        <v>566289.6525000002</v>
      </c>
    </row>
    <row r="56" spans="2:17" ht="18" thickBot="1" x14ac:dyDescent="0.3">
      <c r="B56" s="89"/>
      <c r="C56" s="107" t="s">
        <v>31</v>
      </c>
      <c r="D56" s="107"/>
      <c r="E56" s="107"/>
      <c r="F56" s="107"/>
      <c r="G56" s="109"/>
      <c r="H56" s="109"/>
      <c r="I56" s="109"/>
      <c r="J56" s="109"/>
      <c r="K56" s="88">
        <f>'DADOS %'!E11</f>
        <v>2775202.96</v>
      </c>
      <c r="L56" s="88">
        <f>K56</f>
        <v>2775202.96</v>
      </c>
    </row>
    <row r="60" spans="2:17" x14ac:dyDescent="0.25"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</row>
    <row r="61" spans="2:17" x14ac:dyDescent="0.25">
      <c r="C61" s="94" t="s">
        <v>42</v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117" t="s">
        <v>26</v>
      </c>
      <c r="O61" s="117">
        <v>1</v>
      </c>
      <c r="P61" s="117"/>
      <c r="Q61" s="26"/>
    </row>
    <row r="62" spans="2:17" x14ac:dyDescent="0.25">
      <c r="C62" s="94" t="s">
        <v>43</v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117"/>
      <c r="O62" s="117"/>
      <c r="P62" s="117"/>
      <c r="Q62" s="26"/>
    </row>
    <row r="63" spans="2:17" ht="15.6" thickBot="1" x14ac:dyDescent="0.3"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</row>
    <row r="64" spans="2:17" x14ac:dyDescent="0.25">
      <c r="C64" s="93">
        <f>K56*12</f>
        <v>33302435.52</v>
      </c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127" t="s">
        <v>27</v>
      </c>
      <c r="O64" s="113">
        <f ca="1">C64/C65</f>
        <v>4.9006775026672402</v>
      </c>
      <c r="P64" s="114"/>
      <c r="Q64" s="26"/>
    </row>
    <row r="65" spans="3:17" ht="15.6" thickBot="1" x14ac:dyDescent="0.3">
      <c r="C65" s="93">
        <f ca="1">L53</f>
        <v>6795475.8300000019</v>
      </c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127"/>
      <c r="O65" s="115"/>
      <c r="P65" s="116"/>
      <c r="Q65" s="26"/>
    </row>
    <row r="66" spans="3:17" x14ac:dyDescent="0.25"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8"/>
      <c r="O66" s="28"/>
      <c r="P66" s="26"/>
      <c r="Q66" s="26"/>
    </row>
    <row r="67" spans="3:17" ht="15.6" thickBot="1" x14ac:dyDescent="0.3"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8"/>
      <c r="O67" s="28"/>
      <c r="P67" s="26"/>
      <c r="Q67" s="26"/>
    </row>
    <row r="68" spans="3:17" ht="16.2" thickBot="1" x14ac:dyDescent="0.35">
      <c r="C68" s="27"/>
      <c r="D68" s="27"/>
      <c r="E68" s="27"/>
      <c r="F68" s="119">
        <f>'DADOS %'!E21</f>
        <v>14649562.67</v>
      </c>
      <c r="G68" s="120"/>
      <c r="H68" s="120"/>
      <c r="I68" s="120"/>
      <c r="J68" s="120"/>
      <c r="K68" s="121"/>
      <c r="L68" s="27"/>
      <c r="M68" s="27"/>
      <c r="N68" s="28"/>
      <c r="O68" s="28"/>
      <c r="P68" s="26"/>
      <c r="Q68" s="26"/>
    </row>
    <row r="69" spans="3:17" x14ac:dyDescent="0.25"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8"/>
      <c r="O69" s="28"/>
      <c r="P69" s="26"/>
      <c r="Q69" s="26"/>
    </row>
    <row r="70" spans="3:17" x14ac:dyDescent="0.25"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30"/>
      <c r="O70" s="30"/>
      <c r="P70" s="26"/>
      <c r="Q70" s="26"/>
    </row>
    <row r="71" spans="3:17" ht="15.6" thickBot="1" x14ac:dyDescent="0.3"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8"/>
      <c r="O71" s="28"/>
      <c r="P71" s="26"/>
      <c r="Q71" s="26"/>
    </row>
    <row r="72" spans="3:17" ht="15.6" x14ac:dyDescent="0.25">
      <c r="C72" s="118"/>
      <c r="D72" s="118"/>
      <c r="E72" s="118"/>
      <c r="F72" s="118"/>
      <c r="G72" s="118"/>
      <c r="H72" s="118"/>
      <c r="I72" s="118"/>
      <c r="J72" s="118"/>
      <c r="K72" s="118"/>
      <c r="L72" s="122" t="s">
        <v>27</v>
      </c>
      <c r="M72" s="123">
        <f ca="1">((F68-L53)/F68)</f>
        <v>0.53613114718324884</v>
      </c>
      <c r="N72" s="124"/>
      <c r="O72" s="31"/>
      <c r="P72" s="26"/>
      <c r="Q72" s="26"/>
    </row>
    <row r="73" spans="3:17" ht="15.6" thickBot="1" x14ac:dyDescent="0.3">
      <c r="C73" s="112"/>
      <c r="D73" s="112"/>
      <c r="E73" s="112"/>
      <c r="F73" s="112"/>
      <c r="G73" s="112"/>
      <c r="H73" s="112"/>
      <c r="I73" s="112"/>
      <c r="J73" s="112"/>
      <c r="K73" s="112"/>
      <c r="L73" s="122"/>
      <c r="M73" s="125"/>
      <c r="N73" s="126"/>
      <c r="O73" s="28"/>
      <c r="P73" s="26"/>
      <c r="Q73" s="26"/>
    </row>
    <row r="74" spans="3:17" x14ac:dyDescent="0.25">
      <c r="C74" s="27"/>
      <c r="D74" s="27"/>
      <c r="E74" s="27"/>
      <c r="F74" s="27"/>
      <c r="G74" s="27"/>
      <c r="H74" s="27"/>
      <c r="I74" s="27"/>
      <c r="J74" s="27"/>
      <c r="K74" s="27"/>
      <c r="L74" s="36"/>
      <c r="M74" s="37"/>
      <c r="N74" s="37"/>
      <c r="O74" s="28"/>
      <c r="P74" s="26"/>
      <c r="Q74" s="26"/>
    </row>
    <row r="75" spans="3:17" x14ac:dyDescent="0.25">
      <c r="C75" s="27"/>
      <c r="D75" s="27"/>
      <c r="E75" s="27"/>
      <c r="F75" s="27"/>
      <c r="G75" s="27"/>
      <c r="H75" s="27"/>
      <c r="I75" s="27"/>
      <c r="J75" s="27"/>
      <c r="K75" s="27"/>
      <c r="L75" s="36"/>
      <c r="M75" s="37"/>
      <c r="N75" s="37"/>
      <c r="O75" s="28"/>
      <c r="P75" s="26"/>
      <c r="Q75" s="26"/>
    </row>
    <row r="76" spans="3:17" x14ac:dyDescent="0.25">
      <c r="C76" s="27"/>
      <c r="D76" s="27"/>
      <c r="E76" s="27"/>
      <c r="F76" s="27"/>
      <c r="G76" s="27"/>
      <c r="H76" s="27"/>
      <c r="I76" s="27"/>
      <c r="J76" s="27"/>
      <c r="K76" s="27"/>
      <c r="L76" s="36"/>
      <c r="M76" s="37"/>
      <c r="N76" s="37"/>
      <c r="O76" s="28"/>
      <c r="P76" s="26"/>
      <c r="Q76" s="26"/>
    </row>
    <row r="77" spans="3:17" x14ac:dyDescent="0.25">
      <c r="C77" s="105" t="s">
        <v>3</v>
      </c>
      <c r="D77" s="105"/>
      <c r="E77" s="49"/>
      <c r="F77" s="38">
        <f>'DADOS %'!E4</f>
        <v>4803639.74</v>
      </c>
      <c r="G77" s="56"/>
      <c r="H77" s="56"/>
      <c r="I77" s="56"/>
      <c r="J77" s="56"/>
      <c r="K77" s="26"/>
      <c r="L77" s="36"/>
      <c r="M77" s="37"/>
      <c r="N77" s="37"/>
      <c r="O77" s="28"/>
      <c r="P77" s="26"/>
      <c r="Q77" s="26"/>
    </row>
    <row r="78" spans="3:17" x14ac:dyDescent="0.25">
      <c r="C78" s="50" t="s">
        <v>4</v>
      </c>
      <c r="D78" s="50"/>
      <c r="E78" s="50"/>
      <c r="F78" s="39">
        <f>'DADOS %'!E5</f>
        <v>1631503.08</v>
      </c>
      <c r="G78" s="56"/>
      <c r="H78" s="56"/>
      <c r="I78" s="56"/>
      <c r="J78" s="56"/>
      <c r="K78" s="26"/>
      <c r="L78" s="46"/>
      <c r="M78" s="37"/>
      <c r="N78" s="37"/>
      <c r="O78" s="28"/>
      <c r="P78" s="26"/>
      <c r="Q78" s="26"/>
    </row>
    <row r="79" spans="3:17" ht="15.6" x14ac:dyDescent="0.3">
      <c r="C79" s="51" t="s">
        <v>7</v>
      </c>
      <c r="D79" s="51"/>
      <c r="E79" s="51"/>
      <c r="F79" s="47">
        <f>F77-F78</f>
        <v>3172136.66</v>
      </c>
      <c r="G79" s="57"/>
      <c r="H79" s="57"/>
      <c r="I79" s="57"/>
      <c r="J79" s="57"/>
      <c r="K79" s="40"/>
      <c r="L79" s="46"/>
      <c r="M79" s="37"/>
      <c r="N79" s="37"/>
      <c r="O79" s="28"/>
      <c r="P79" s="26"/>
      <c r="Q79" s="26"/>
    </row>
    <row r="80" spans="3:17" x14ac:dyDescent="0.25">
      <c r="C80" s="52" t="s">
        <v>5</v>
      </c>
      <c r="D80" s="52"/>
      <c r="E80" s="52"/>
      <c r="F80" s="42">
        <v>177655.2</v>
      </c>
      <c r="G80" s="58"/>
      <c r="H80" s="58"/>
      <c r="I80" s="58"/>
      <c r="J80" s="58"/>
      <c r="K80" s="27"/>
      <c r="L80" s="46"/>
      <c r="M80" s="37"/>
      <c r="N80" s="37"/>
      <c r="O80" s="28"/>
      <c r="P80" s="26"/>
      <c r="Q80" s="26"/>
    </row>
    <row r="81" spans="3:17" x14ac:dyDescent="0.25">
      <c r="C81" s="53" t="s">
        <v>0</v>
      </c>
      <c r="D81" s="53"/>
      <c r="E81" s="53"/>
      <c r="F81" s="41">
        <f>F80*16.66%</f>
        <v>29597.356320000003</v>
      </c>
      <c r="G81" s="59"/>
      <c r="H81" s="59"/>
      <c r="I81" s="59"/>
      <c r="J81" s="59"/>
      <c r="K81" s="48" t="s">
        <v>28</v>
      </c>
      <c r="L81" s="48"/>
      <c r="M81" s="37"/>
      <c r="N81" s="37"/>
      <c r="O81" s="28"/>
      <c r="P81" s="26"/>
      <c r="Q81" s="26"/>
    </row>
    <row r="82" spans="3:17" x14ac:dyDescent="0.25"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8"/>
      <c r="O82" s="28"/>
      <c r="P82" s="26"/>
      <c r="Q82" s="26"/>
    </row>
    <row r="83" spans="3:17" ht="15.6" x14ac:dyDescent="0.3"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26"/>
      <c r="P83" s="33"/>
      <c r="Q83" s="26"/>
    </row>
    <row r="84" spans="3:17" x14ac:dyDescent="0.25"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</row>
    <row r="85" spans="3:17" ht="15.6" x14ac:dyDescent="0.3">
      <c r="C85" s="49" t="s">
        <v>2</v>
      </c>
      <c r="D85" s="49"/>
      <c r="E85" s="49"/>
      <c r="F85" s="44">
        <f>'DADOS %'!E11</f>
        <v>2775202.96</v>
      </c>
      <c r="G85" s="40"/>
      <c r="H85" s="40"/>
      <c r="I85" s="40"/>
      <c r="J85" s="40"/>
      <c r="K85" s="45"/>
      <c r="L85" s="26"/>
      <c r="M85" s="26"/>
      <c r="N85" s="26"/>
      <c r="O85" s="26"/>
      <c r="P85" s="26"/>
      <c r="Q85" s="26"/>
    </row>
    <row r="86" spans="3:17" x14ac:dyDescent="0.25">
      <c r="C86" s="54" t="s">
        <v>1</v>
      </c>
      <c r="D86" s="54"/>
      <c r="E86" s="54"/>
      <c r="F86" s="43">
        <f>F80</f>
        <v>177655.2</v>
      </c>
      <c r="G86" s="60"/>
      <c r="H86" s="60"/>
      <c r="I86" s="60"/>
      <c r="J86" s="60"/>
      <c r="K86" s="46"/>
      <c r="L86" s="46"/>
      <c r="M86" s="26"/>
      <c r="N86" s="26"/>
      <c r="O86" s="26"/>
      <c r="P86" s="26"/>
      <c r="Q86" s="26"/>
    </row>
    <row r="87" spans="3:17" x14ac:dyDescent="0.25">
      <c r="C87" s="49" t="s">
        <v>8</v>
      </c>
      <c r="D87" s="49"/>
      <c r="E87" s="49"/>
      <c r="F87" s="39">
        <f>F86*10%</f>
        <v>17765.52</v>
      </c>
      <c r="G87" s="56"/>
      <c r="H87" s="56"/>
      <c r="I87" s="56"/>
      <c r="J87" s="56"/>
      <c r="K87" s="46"/>
      <c r="L87" s="46"/>
      <c r="M87" s="35"/>
      <c r="N87" s="34"/>
      <c r="O87" s="26"/>
      <c r="P87" s="26"/>
      <c r="Q87" s="26"/>
    </row>
    <row r="88" spans="3:17" x14ac:dyDescent="0.25"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91"/>
      <c r="P88" s="91"/>
      <c r="Q88" s="91"/>
    </row>
    <row r="90" spans="3:17" ht="15.6" x14ac:dyDescent="0.25">
      <c r="C90" s="61">
        <f ca="1">TODAY()</f>
        <v>45615</v>
      </c>
      <c r="D90" s="61"/>
      <c r="E90" s="61"/>
    </row>
    <row r="91" spans="3:17" x14ac:dyDescent="0.25">
      <c r="C91" s="66"/>
      <c r="D91" s="90" t="s">
        <v>197</v>
      </c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</row>
    <row r="92" spans="3:17" x14ac:dyDescent="0.25"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</row>
    <row r="93" spans="3:17" x14ac:dyDescent="0.25"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</row>
    <row r="94" spans="3:17" ht="15.6" x14ac:dyDescent="0.3">
      <c r="C94" s="65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</row>
    <row r="95" spans="3:17" x14ac:dyDescent="0.25"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</row>
    <row r="96" spans="3:17" x14ac:dyDescent="0.25"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</row>
    <row r="97" spans="3:16" x14ac:dyDescent="0.25">
      <c r="C97" s="64" t="s">
        <v>203</v>
      </c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</row>
    <row r="98" spans="3:16" x14ac:dyDescent="0.25"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</row>
    <row r="99" spans="3:16" x14ac:dyDescent="0.25"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</row>
    <row r="100" spans="3:16" x14ac:dyDescent="0.25"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</row>
    <row r="102" spans="3:16" ht="15.6" x14ac:dyDescent="0.3">
      <c r="D102"/>
    </row>
  </sheetData>
  <mergeCells count="29">
    <mergeCell ref="O64:P65"/>
    <mergeCell ref="O61:P62"/>
    <mergeCell ref="C72:K72"/>
    <mergeCell ref="F68:K68"/>
    <mergeCell ref="L72:L73"/>
    <mergeCell ref="M72:N73"/>
    <mergeCell ref="N64:N65"/>
    <mergeCell ref="N61:N62"/>
    <mergeCell ref="C56:F56"/>
    <mergeCell ref="C53:F54"/>
    <mergeCell ref="K53:K54"/>
    <mergeCell ref="C73:K73"/>
    <mergeCell ref="G53:J56"/>
    <mergeCell ref="D91:P100"/>
    <mergeCell ref="C88:Q88"/>
    <mergeCell ref="C1:K2"/>
    <mergeCell ref="C64:M64"/>
    <mergeCell ref="C65:M65"/>
    <mergeCell ref="C62:M62"/>
    <mergeCell ref="E5:E6"/>
    <mergeCell ref="L5:L6"/>
    <mergeCell ref="C5:C6"/>
    <mergeCell ref="F5:F6"/>
    <mergeCell ref="K5:K6"/>
    <mergeCell ref="D5:D6"/>
    <mergeCell ref="C61:M61"/>
    <mergeCell ref="L53:L54"/>
    <mergeCell ref="C77:D77"/>
    <mergeCell ref="C55:F55"/>
  </mergeCells>
  <phoneticPr fontId="9" type="noConversion"/>
  <pageMargins left="0.25" right="0.25" top="0.75" bottom="0.75" header="0.3" footer="0.3"/>
  <pageSetup paperSize="9" scale="3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showGridLines="0" tabSelected="1" topLeftCell="A4" workbookViewId="0">
      <selection activeCell="D43" sqref="D43"/>
    </sheetView>
  </sheetViews>
  <sheetFormatPr defaultRowHeight="14.4" x14ac:dyDescent="0.3"/>
  <cols>
    <col min="2" max="2" width="41.44140625" customWidth="1"/>
    <col min="3" max="3" width="24.88671875" customWidth="1"/>
    <col min="4" max="4" width="23.6640625" customWidth="1"/>
    <col min="5" max="5" width="16.88671875" customWidth="1"/>
    <col min="6" max="6" width="18.33203125" customWidth="1"/>
    <col min="7" max="7" width="4.88671875" customWidth="1"/>
    <col min="8" max="8" width="14.33203125" bestFit="1" customWidth="1"/>
    <col min="10" max="10" width="16.88671875" bestFit="1" customWidth="1"/>
    <col min="12" max="12" width="43.6640625" customWidth="1"/>
  </cols>
  <sheetData>
    <row r="1" spans="1:12" x14ac:dyDescent="0.3">
      <c r="A1" s="147"/>
      <c r="B1" s="147"/>
      <c r="C1" s="147"/>
      <c r="D1" s="147"/>
      <c r="E1" s="147"/>
    </row>
    <row r="2" spans="1:12" x14ac:dyDescent="0.3">
      <c r="A2" s="148"/>
      <c r="B2" s="149"/>
      <c r="C2" s="149"/>
      <c r="D2" s="149"/>
      <c r="E2" s="150"/>
    </row>
    <row r="3" spans="1:12" ht="63" customHeight="1" x14ac:dyDescent="0.3">
      <c r="A3" s="151" t="s">
        <v>10</v>
      </c>
      <c r="B3" s="152"/>
      <c r="C3" s="152"/>
      <c r="D3" s="152"/>
      <c r="E3" s="153"/>
    </row>
    <row r="4" spans="1:12" x14ac:dyDescent="0.3">
      <c r="A4" s="154" t="s">
        <v>3</v>
      </c>
      <c r="B4" s="154"/>
      <c r="C4" s="154"/>
      <c r="D4" s="154"/>
      <c r="E4" s="20">
        <v>4803639.74</v>
      </c>
    </row>
    <row r="5" spans="1:12" x14ac:dyDescent="0.3">
      <c r="A5" s="155" t="s">
        <v>4</v>
      </c>
      <c r="B5" s="155"/>
      <c r="C5" s="155"/>
      <c r="D5" s="155"/>
      <c r="E5" s="21">
        <v>1631503.08</v>
      </c>
    </row>
    <row r="6" spans="1:12" x14ac:dyDescent="0.3">
      <c r="A6" s="135" t="s">
        <v>7</v>
      </c>
      <c r="B6" s="135"/>
      <c r="C6" s="135"/>
      <c r="D6" s="135"/>
      <c r="E6" s="22">
        <f>E4-E5</f>
        <v>3172136.66</v>
      </c>
    </row>
    <row r="7" spans="1:12" x14ac:dyDescent="0.3">
      <c r="A7" s="134" t="s">
        <v>5</v>
      </c>
      <c r="B7" s="134"/>
      <c r="C7" s="134"/>
      <c r="D7" s="134"/>
      <c r="E7" s="23">
        <f>Contratos_Atual!F80</f>
        <v>177655.2</v>
      </c>
      <c r="F7" t="s">
        <v>22</v>
      </c>
      <c r="G7" s="1"/>
      <c r="I7" s="2"/>
    </row>
    <row r="8" spans="1:12" x14ac:dyDescent="0.3">
      <c r="A8" s="135" t="s">
        <v>0</v>
      </c>
      <c r="B8" s="135"/>
      <c r="C8" s="135"/>
      <c r="D8" s="135"/>
      <c r="E8" s="22">
        <f>E7*16.66%</f>
        <v>29597.356320000003</v>
      </c>
      <c r="G8" s="1"/>
      <c r="H8" s="3"/>
      <c r="I8" s="2"/>
    </row>
    <row r="9" spans="1:12" ht="5.25" customHeight="1" x14ac:dyDescent="0.3">
      <c r="A9" s="4"/>
      <c r="B9" s="4"/>
      <c r="C9" s="4"/>
      <c r="D9" s="5"/>
      <c r="E9" s="5"/>
      <c r="H9" s="3"/>
      <c r="I9" s="2"/>
    </row>
    <row r="10" spans="1:12" ht="82.5" customHeight="1" x14ac:dyDescent="0.3">
      <c r="A10" s="151" t="s">
        <v>11</v>
      </c>
      <c r="B10" s="152"/>
      <c r="C10" s="152"/>
      <c r="D10" s="152"/>
      <c r="E10" s="153"/>
      <c r="H10" s="3"/>
      <c r="I10" s="2"/>
    </row>
    <row r="11" spans="1:12" x14ac:dyDescent="0.3">
      <c r="A11" s="131" t="s">
        <v>2</v>
      </c>
      <c r="B11" s="132"/>
      <c r="C11" s="132"/>
      <c r="D11" s="133"/>
      <c r="E11" s="17">
        <v>2775202.96</v>
      </c>
      <c r="H11" s="3"/>
      <c r="I11" s="2"/>
    </row>
    <row r="12" spans="1:12" x14ac:dyDescent="0.3">
      <c r="A12" s="156" t="s">
        <v>1</v>
      </c>
      <c r="B12" s="157"/>
      <c r="C12" s="157"/>
      <c r="D12" s="158"/>
      <c r="E12" s="18">
        <f>Contratos_Atual!F80</f>
        <v>177655.2</v>
      </c>
      <c r="F12" t="s">
        <v>22</v>
      </c>
      <c r="H12" s="3"/>
      <c r="I12" s="2"/>
    </row>
    <row r="13" spans="1:12" x14ac:dyDescent="0.3">
      <c r="A13" s="142" t="s">
        <v>8</v>
      </c>
      <c r="B13" s="146"/>
      <c r="C13" s="146"/>
      <c r="D13" s="143"/>
      <c r="E13" s="19">
        <f>E12*10%</f>
        <v>17765.52</v>
      </c>
      <c r="H13" s="3"/>
      <c r="I13" s="2"/>
    </row>
    <row r="14" spans="1:12" ht="7.5" customHeight="1" x14ac:dyDescent="0.3">
      <c r="A14" s="4"/>
      <c r="B14" s="4"/>
      <c r="C14" s="4"/>
      <c r="D14" s="5"/>
      <c r="E14" s="5"/>
      <c r="H14" s="3"/>
      <c r="I14" s="2"/>
      <c r="K14" s="6"/>
      <c r="L14" s="6"/>
    </row>
    <row r="15" spans="1:12" ht="75.75" customHeight="1" x14ac:dyDescent="0.3">
      <c r="A15" s="128" t="s">
        <v>12</v>
      </c>
      <c r="B15" s="129"/>
      <c r="C15" s="129"/>
      <c r="D15" s="129"/>
      <c r="E15" s="130"/>
      <c r="H15" s="3"/>
      <c r="I15" s="2"/>
    </row>
    <row r="16" spans="1:12" x14ac:dyDescent="0.3">
      <c r="A16" s="131" t="str">
        <f>A11</f>
        <v>Patrimônio líquido</v>
      </c>
      <c r="B16" s="132"/>
      <c r="C16" s="132"/>
      <c r="D16" s="133"/>
      <c r="E16" s="14">
        <f>E11</f>
        <v>2775202.96</v>
      </c>
    </row>
    <row r="17" spans="1:10" ht="15.75" customHeight="1" x14ac:dyDescent="0.3">
      <c r="A17" s="134" t="s">
        <v>15</v>
      </c>
      <c r="B17" s="134"/>
      <c r="C17" s="134"/>
      <c r="D17" s="134"/>
      <c r="E17" s="15">
        <f ca="1">Contratos_Atual!L53</f>
        <v>6795475.8300000019</v>
      </c>
      <c r="J17" s="7"/>
    </row>
    <row r="18" spans="1:10" ht="15.75" customHeight="1" x14ac:dyDescent="0.3">
      <c r="A18" s="135" t="s">
        <v>16</v>
      </c>
      <c r="B18" s="135"/>
      <c r="C18" s="135"/>
      <c r="D18" s="135"/>
      <c r="E18" s="16">
        <f ca="1">E17/12</f>
        <v>566289.6525000002</v>
      </c>
      <c r="F18" s="25" t="s">
        <v>21</v>
      </c>
      <c r="J18" s="8"/>
    </row>
    <row r="19" spans="1:10" x14ac:dyDescent="0.3">
      <c r="A19" s="142" t="s">
        <v>6</v>
      </c>
      <c r="B19" s="143"/>
      <c r="C19" s="144" t="s">
        <v>14</v>
      </c>
      <c r="D19" s="144"/>
      <c r="E19" s="145"/>
    </row>
    <row r="20" spans="1:10" ht="4.5" customHeight="1" x14ac:dyDescent="0.3">
      <c r="A20" s="4"/>
      <c r="B20" s="4"/>
      <c r="C20" s="4"/>
      <c r="D20" s="4"/>
    </row>
    <row r="21" spans="1:10" x14ac:dyDescent="0.3">
      <c r="A21" s="136" t="s">
        <v>17</v>
      </c>
      <c r="B21" s="137"/>
      <c r="C21" s="137"/>
      <c r="D21" s="138"/>
      <c r="E21" s="9">
        <v>14649562.67</v>
      </c>
    </row>
    <row r="22" spans="1:10" x14ac:dyDescent="0.3">
      <c r="A22" s="139" t="s">
        <v>18</v>
      </c>
      <c r="B22" s="140"/>
      <c r="C22" s="140"/>
      <c r="D22" s="141"/>
      <c r="E22" s="12">
        <f ca="1">E17</f>
        <v>6795475.8300000019</v>
      </c>
    </row>
    <row r="23" spans="1:10" x14ac:dyDescent="0.3">
      <c r="A23" s="136" t="s">
        <v>19</v>
      </c>
      <c r="B23" s="137"/>
      <c r="C23" s="137"/>
      <c r="D23" s="138"/>
      <c r="E23" s="13">
        <f>E21</f>
        <v>14649562.67</v>
      </c>
    </row>
    <row r="24" spans="1:10" x14ac:dyDescent="0.3">
      <c r="A24" s="136" t="s">
        <v>20</v>
      </c>
      <c r="B24" s="137"/>
      <c r="C24" s="137"/>
      <c r="D24" s="138"/>
      <c r="E24" s="10">
        <f ca="1">(E21-E22)*100/E23</f>
        <v>53.61311471832488</v>
      </c>
      <c r="F24" s="24" t="s">
        <v>25</v>
      </c>
    </row>
    <row r="25" spans="1:10" x14ac:dyDescent="0.3">
      <c r="E25" s="11"/>
    </row>
    <row r="26" spans="1:10" x14ac:dyDescent="0.3">
      <c r="E26" s="11"/>
    </row>
    <row r="27" spans="1:10" x14ac:dyDescent="0.3">
      <c r="A27" t="s">
        <v>32</v>
      </c>
      <c r="B27" s="55">
        <f ca="1">TODAY()</f>
        <v>45615</v>
      </c>
      <c r="E27" s="11"/>
    </row>
    <row r="28" spans="1:10" x14ac:dyDescent="0.3">
      <c r="E28" s="2"/>
    </row>
    <row r="30" spans="1:10" ht="15.6" x14ac:dyDescent="0.3">
      <c r="A30" s="64" t="s">
        <v>203</v>
      </c>
      <c r="E30" s="2"/>
    </row>
    <row r="32" spans="1:10" x14ac:dyDescent="0.3">
      <c r="E32" s="2"/>
    </row>
  </sheetData>
  <mergeCells count="22">
    <mergeCell ref="A13:D13"/>
    <mergeCell ref="A6:D6"/>
    <mergeCell ref="A1:E1"/>
    <mergeCell ref="A2:E2"/>
    <mergeCell ref="A3:E3"/>
    <mergeCell ref="A4:D4"/>
    <mergeCell ref="A5:D5"/>
    <mergeCell ref="A7:D7"/>
    <mergeCell ref="A8:D8"/>
    <mergeCell ref="A10:E10"/>
    <mergeCell ref="A11:D11"/>
    <mergeCell ref="A12:D12"/>
    <mergeCell ref="A22:D22"/>
    <mergeCell ref="A23:D23"/>
    <mergeCell ref="A24:D24"/>
    <mergeCell ref="A19:B19"/>
    <mergeCell ref="C19:E19"/>
    <mergeCell ref="A15:E15"/>
    <mergeCell ref="A16:D16"/>
    <mergeCell ref="A17:D17"/>
    <mergeCell ref="A18:D18"/>
    <mergeCell ref="A21:D21"/>
  </mergeCells>
  <pageMargins left="0.511811024" right="0.511811024" top="0.78740157499999996" bottom="0.78740157499999996" header="0.31496062000000002" footer="0.31496062000000002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opLeftCell="A13" workbookViewId="0">
      <selection activeCell="D25" sqref="D25"/>
    </sheetView>
  </sheetViews>
  <sheetFormatPr defaultRowHeight="14.4" x14ac:dyDescent="0.3"/>
  <cols>
    <col min="3" max="3" width="24.88671875" customWidth="1"/>
    <col min="4" max="4" width="23.6640625" customWidth="1"/>
    <col min="5" max="5" width="16.88671875" bestFit="1" customWidth="1"/>
    <col min="6" max="6" width="18.33203125" customWidth="1"/>
    <col min="7" max="7" width="4.88671875" customWidth="1"/>
    <col min="8" max="8" width="14.33203125" bestFit="1" customWidth="1"/>
    <col min="10" max="10" width="16.88671875" bestFit="1" customWidth="1"/>
    <col min="12" max="12" width="43.6640625" customWidth="1"/>
  </cols>
  <sheetData>
    <row r="1" spans="1:12" x14ac:dyDescent="0.3">
      <c r="A1" s="135" t="s">
        <v>13</v>
      </c>
      <c r="B1" s="135"/>
      <c r="C1" s="135"/>
      <c r="D1" s="135"/>
      <c r="E1" s="135"/>
    </row>
    <row r="2" spans="1:12" x14ac:dyDescent="0.3">
      <c r="A2" s="148" t="s">
        <v>9</v>
      </c>
      <c r="B2" s="149"/>
      <c r="C2" s="149"/>
      <c r="D2" s="149"/>
      <c r="E2" s="150"/>
    </row>
    <row r="3" spans="1:12" ht="63" customHeight="1" x14ac:dyDescent="0.3">
      <c r="A3" s="151" t="s">
        <v>10</v>
      </c>
      <c r="B3" s="152"/>
      <c r="C3" s="152"/>
      <c r="D3" s="152"/>
      <c r="E3" s="153"/>
    </row>
    <row r="4" spans="1:12" x14ac:dyDescent="0.3">
      <c r="A4" s="154" t="s">
        <v>3</v>
      </c>
      <c r="B4" s="154"/>
      <c r="C4" s="154"/>
      <c r="D4" s="154"/>
      <c r="E4" s="20">
        <v>3298098.34</v>
      </c>
    </row>
    <row r="5" spans="1:12" x14ac:dyDescent="0.3">
      <c r="A5" s="155" t="s">
        <v>4</v>
      </c>
      <c r="B5" s="155"/>
      <c r="C5" s="155"/>
      <c r="D5" s="155"/>
      <c r="E5" s="21">
        <v>193227.68</v>
      </c>
    </row>
    <row r="6" spans="1:12" x14ac:dyDescent="0.3">
      <c r="A6" s="135" t="s">
        <v>7</v>
      </c>
      <c r="B6" s="135"/>
      <c r="C6" s="135"/>
      <c r="D6" s="135"/>
      <c r="E6" s="22">
        <f>E4-E5</f>
        <v>3104870.6599999997</v>
      </c>
    </row>
    <row r="7" spans="1:12" x14ac:dyDescent="0.3">
      <c r="A7" s="134" t="s">
        <v>5</v>
      </c>
      <c r="B7" s="134"/>
      <c r="C7" s="134"/>
      <c r="D7" s="134"/>
      <c r="E7" s="23">
        <v>1999214.4</v>
      </c>
      <c r="F7" t="s">
        <v>22</v>
      </c>
      <c r="G7" s="1"/>
      <c r="I7" s="2"/>
    </row>
    <row r="8" spans="1:12" x14ac:dyDescent="0.3">
      <c r="A8" s="135" t="s">
        <v>0</v>
      </c>
      <c r="B8" s="135"/>
      <c r="C8" s="135"/>
      <c r="D8" s="135"/>
      <c r="E8" s="22">
        <f>E7*16.66%</f>
        <v>333069.11903999996</v>
      </c>
      <c r="G8" s="1"/>
      <c r="H8" s="3"/>
      <c r="I8" s="2"/>
    </row>
    <row r="9" spans="1:12" ht="5.25" customHeight="1" x14ac:dyDescent="0.3">
      <c r="A9" s="4"/>
      <c r="B9" s="4"/>
      <c r="C9" s="4"/>
      <c r="D9" s="5"/>
      <c r="E9" s="5"/>
      <c r="H9" s="3"/>
      <c r="I9" s="2"/>
    </row>
    <row r="10" spans="1:12" ht="82.5" customHeight="1" x14ac:dyDescent="0.3">
      <c r="A10" s="151" t="s">
        <v>11</v>
      </c>
      <c r="B10" s="152"/>
      <c r="C10" s="152"/>
      <c r="D10" s="152"/>
      <c r="E10" s="153"/>
      <c r="H10" s="3"/>
      <c r="I10" s="2"/>
    </row>
    <row r="11" spans="1:12" x14ac:dyDescent="0.3">
      <c r="A11" s="131" t="s">
        <v>2</v>
      </c>
      <c r="B11" s="132"/>
      <c r="C11" s="132"/>
      <c r="D11" s="133"/>
      <c r="E11" s="17">
        <v>3973685.41</v>
      </c>
      <c r="H11" s="3"/>
      <c r="I11" s="2"/>
    </row>
    <row r="12" spans="1:12" x14ac:dyDescent="0.3">
      <c r="A12" s="156" t="s">
        <v>1</v>
      </c>
      <c r="B12" s="157"/>
      <c r="C12" s="157"/>
      <c r="D12" s="158"/>
      <c r="E12" s="18">
        <f>E7</f>
        <v>1999214.4</v>
      </c>
      <c r="F12" t="s">
        <v>22</v>
      </c>
      <c r="H12" s="3"/>
      <c r="I12" s="2"/>
    </row>
    <row r="13" spans="1:12" x14ac:dyDescent="0.3">
      <c r="A13" s="142" t="s">
        <v>8</v>
      </c>
      <c r="B13" s="146"/>
      <c r="C13" s="146"/>
      <c r="D13" s="143"/>
      <c r="E13" s="19">
        <f>E12*10%</f>
        <v>199921.44</v>
      </c>
      <c r="H13" s="3"/>
      <c r="I13" s="2"/>
    </row>
    <row r="14" spans="1:12" ht="7.5" customHeight="1" x14ac:dyDescent="0.3">
      <c r="A14" s="4"/>
      <c r="B14" s="4"/>
      <c r="C14" s="4"/>
      <c r="D14" s="5"/>
      <c r="E14" s="5"/>
      <c r="H14" s="3"/>
      <c r="I14" s="2"/>
      <c r="K14" s="6"/>
      <c r="L14" s="6"/>
    </row>
    <row r="15" spans="1:12" ht="75.75" customHeight="1" x14ac:dyDescent="0.3">
      <c r="A15" s="128" t="s">
        <v>12</v>
      </c>
      <c r="B15" s="129"/>
      <c r="C15" s="129"/>
      <c r="D15" s="129"/>
      <c r="E15" s="130"/>
      <c r="H15" s="3"/>
      <c r="I15" s="2"/>
    </row>
    <row r="16" spans="1:12" x14ac:dyDescent="0.3">
      <c r="A16" s="131" t="str">
        <f>A11</f>
        <v>Patrimônio líquido</v>
      </c>
      <c r="B16" s="132"/>
      <c r="C16" s="132"/>
      <c r="D16" s="133"/>
      <c r="E16" s="14">
        <f>E11</f>
        <v>3973685.41</v>
      </c>
    </row>
    <row r="17" spans="1:10" x14ac:dyDescent="0.3">
      <c r="A17" s="134" t="s">
        <v>15</v>
      </c>
      <c r="B17" s="134"/>
      <c r="C17" s="134"/>
      <c r="D17" s="134"/>
      <c r="E17" s="15">
        <v>1481299.35</v>
      </c>
      <c r="J17" s="7"/>
    </row>
    <row r="18" spans="1:10" x14ac:dyDescent="0.3">
      <c r="A18" s="135" t="s">
        <v>16</v>
      </c>
      <c r="B18" s="135"/>
      <c r="C18" s="135"/>
      <c r="D18" s="135"/>
      <c r="E18" s="16">
        <f>E17/12</f>
        <v>123441.6125</v>
      </c>
      <c r="F18" s="25" t="s">
        <v>21</v>
      </c>
      <c r="J18" s="8"/>
    </row>
    <row r="19" spans="1:10" x14ac:dyDescent="0.3">
      <c r="A19" s="142" t="s">
        <v>6</v>
      </c>
      <c r="B19" s="143"/>
      <c r="C19" s="144" t="s">
        <v>14</v>
      </c>
      <c r="D19" s="144"/>
      <c r="E19" s="145"/>
    </row>
    <row r="20" spans="1:10" ht="4.5" customHeight="1" x14ac:dyDescent="0.3">
      <c r="A20" s="4"/>
      <c r="B20" s="4"/>
      <c r="C20" s="4"/>
      <c r="D20" s="4"/>
    </row>
    <row r="21" spans="1:10" x14ac:dyDescent="0.3">
      <c r="A21" s="136" t="s">
        <v>17</v>
      </c>
      <c r="B21" s="137"/>
      <c r="C21" s="137"/>
      <c r="D21" s="138"/>
      <c r="E21" s="9">
        <v>1311715.8700000001</v>
      </c>
    </row>
    <row r="22" spans="1:10" x14ac:dyDescent="0.3">
      <c r="A22" s="139" t="s">
        <v>18</v>
      </c>
      <c r="B22" s="140"/>
      <c r="C22" s="140"/>
      <c r="D22" s="141"/>
      <c r="E22" s="12">
        <f>E17</f>
        <v>1481299.35</v>
      </c>
    </row>
    <row r="23" spans="1:10" x14ac:dyDescent="0.3">
      <c r="A23" s="136" t="s">
        <v>19</v>
      </c>
      <c r="B23" s="137"/>
      <c r="C23" s="137"/>
      <c r="D23" s="138"/>
      <c r="E23" s="13">
        <f>E21</f>
        <v>1311715.8700000001</v>
      </c>
    </row>
    <row r="24" spans="1:10" x14ac:dyDescent="0.3">
      <c r="A24" s="136" t="s">
        <v>20</v>
      </c>
      <c r="B24" s="137"/>
      <c r="C24" s="137"/>
      <c r="D24" s="138"/>
      <c r="E24" s="10">
        <f>(E21-E22)*100/E23</f>
        <v>-12.928369922062465</v>
      </c>
      <c r="F24" s="24" t="s">
        <v>25</v>
      </c>
    </row>
    <row r="25" spans="1:10" x14ac:dyDescent="0.3">
      <c r="E25" s="11"/>
    </row>
    <row r="26" spans="1:10" x14ac:dyDescent="0.3">
      <c r="E26" s="11"/>
    </row>
    <row r="27" spans="1:10" x14ac:dyDescent="0.3">
      <c r="E27" s="11"/>
    </row>
    <row r="28" spans="1:10" x14ac:dyDescent="0.3">
      <c r="E28" s="2"/>
    </row>
    <row r="30" spans="1:10" x14ac:dyDescent="0.3">
      <c r="E30" s="2"/>
    </row>
    <row r="32" spans="1:10" x14ac:dyDescent="0.3">
      <c r="E32" s="2"/>
    </row>
  </sheetData>
  <mergeCells count="22">
    <mergeCell ref="A21:D21"/>
    <mergeCell ref="A22:D22"/>
    <mergeCell ref="A23:D23"/>
    <mergeCell ref="A24:D24"/>
    <mergeCell ref="A15:E15"/>
    <mergeCell ref="A16:D16"/>
    <mergeCell ref="A17:D17"/>
    <mergeCell ref="A18:D18"/>
    <mergeCell ref="A19:B19"/>
    <mergeCell ref="C19:E19"/>
    <mergeCell ref="A13:D13"/>
    <mergeCell ref="A1:E1"/>
    <mergeCell ref="A2:E2"/>
    <mergeCell ref="A3:E3"/>
    <mergeCell ref="A4:D4"/>
    <mergeCell ref="A5:D5"/>
    <mergeCell ref="A6:D6"/>
    <mergeCell ref="A7:D7"/>
    <mergeCell ref="A8:D8"/>
    <mergeCell ref="A10:E10"/>
    <mergeCell ref="A11:D11"/>
    <mergeCell ref="A12:D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Contratos_Atual</vt:lpstr>
      <vt:lpstr>DADOS %</vt:lpstr>
      <vt:lpstr>ANTIGO</vt:lpstr>
      <vt:lpstr>Contratos_Atual!Area_de_impressao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56704313915</dc:creator>
  <cp:lastModifiedBy>Viviane</cp:lastModifiedBy>
  <cp:lastPrinted>2024-09-27T13:46:43Z</cp:lastPrinted>
  <dcterms:created xsi:type="dcterms:W3CDTF">2014-05-23T18:45:22Z</dcterms:created>
  <dcterms:modified xsi:type="dcterms:W3CDTF">2024-11-19T20:10:01Z</dcterms:modified>
</cp:coreProperties>
</file>